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tables/table2.xml" ContentType="application/vnd.openxmlformats-officedocument.spreadsheetml.table+xml"/>
  <Override PartName="/xl/pivotTables/pivotTable1.xml" ContentType="application/vnd.openxmlformats-officedocument.spreadsheetml.pivotTab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hidePivotFieldList="1"/>
  <mc:AlternateContent xmlns:mc="http://schemas.openxmlformats.org/markup-compatibility/2006">
    <mc:Choice Requires="x15">
      <x15ac:absPath xmlns:x15ac="http://schemas.microsoft.com/office/spreadsheetml/2010/11/ac" url="https://d.docs.live.net/84f4355c494e6213/Escritorio/Excel Fraces/"/>
    </mc:Choice>
  </mc:AlternateContent>
  <xr:revisionPtr revIDLastSave="122" documentId="13_ncr:1_{D1B084AB-2378-447C-9A8C-44839B59B7A0}" xr6:coauthVersionLast="47" xr6:coauthVersionMax="47" xr10:uidLastSave="{AB07E614-75D5-41CD-A116-02B247AD1CCA}"/>
  <bookViews>
    <workbookView xWindow="-108" yWindow="-108" windowWidth="23256" windowHeight="12456" activeTab="2" xr2:uid="{00000000-000D-0000-FFFF-FFFF00000000}"/>
  </bookViews>
  <sheets>
    <sheet name="PARAMÈTRES DU PROJET" sheetId="1" r:id="rId1"/>
    <sheet name="DÉTAILS DU PROJET" sheetId="2" r:id="rId2"/>
    <sheet name="TOTAUX DE PROJETS" sheetId="3" r:id="rId3"/>
  </sheets>
  <externalReferences>
    <externalReference r:id="rId4"/>
  </externalReferences>
  <definedNames>
    <definedName name="Product_A_Name">[1]Summary!$C$3</definedName>
    <definedName name="Product_B_Name">[1]Summary!$D$3</definedName>
    <definedName name="ProjectType">Parameters[TYPE DE PROJET]</definedName>
    <definedName name="_xlnm.Print_Titles" localSheetId="1">'DÉTAILS DU PROJET'!$4:$4</definedName>
    <definedName name="_xlnm.Print_Titles" localSheetId="2">'TOTAUX DE PROJETS'!$5:$5</definedName>
  </definedNames>
  <calcPr calcId="191029"/>
  <pivotCaches>
    <pivotCache cacheId="0"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5" i="1" l="1"/>
  <c r="E7" i="2" l="1"/>
  <c r="F8" i="2"/>
  <c r="B2" i="2"/>
  <c r="G9" i="2" l="1"/>
  <c r="F9" i="2"/>
  <c r="G8" i="2"/>
  <c r="G7" i="2"/>
  <c r="F7" i="2"/>
  <c r="G6" i="2"/>
  <c r="E6" i="2"/>
  <c r="F6" i="2"/>
  <c r="G5" i="2"/>
  <c r="E5" i="2"/>
  <c r="F5" i="2"/>
  <c r="E9" i="2"/>
  <c r="D9" i="2"/>
  <c r="E8" i="2"/>
  <c r="D8" i="2"/>
  <c r="D7" i="2"/>
  <c r="D6" i="2"/>
  <c r="D5" i="2"/>
  <c r="B2" i="3" l="1"/>
  <c r="B1" i="3" l="1"/>
  <c r="K8" i="2"/>
  <c r="W5" i="2"/>
  <c r="W6" i="2"/>
  <c r="W7" i="2"/>
  <c r="W8" i="2"/>
  <c r="W9" i="2"/>
  <c r="V5" i="2"/>
  <c r="V6" i="2"/>
  <c r="V7" i="2"/>
  <c r="V8" i="2"/>
  <c r="V9" i="2"/>
  <c r="U5" i="2"/>
  <c r="U6" i="2"/>
  <c r="U7" i="2"/>
  <c r="U8" i="2"/>
  <c r="U9" i="2"/>
  <c r="T5" i="2"/>
  <c r="T6" i="2"/>
  <c r="T7" i="2"/>
  <c r="T8" i="2"/>
  <c r="T9" i="2"/>
  <c r="S5" i="2"/>
  <c r="S6" i="2"/>
  <c r="S7" i="2"/>
  <c r="S8" i="2"/>
  <c r="S9" i="2"/>
  <c r="R5" i="2"/>
  <c r="R6" i="2"/>
  <c r="R7" i="2"/>
  <c r="R8" i="2"/>
  <c r="R9" i="2"/>
  <c r="Q5" i="2"/>
  <c r="Q6" i="2"/>
  <c r="Q7" i="2"/>
  <c r="Q8" i="2"/>
  <c r="Q9" i="2"/>
  <c r="P5" i="2"/>
  <c r="P6" i="2"/>
  <c r="P7" i="2"/>
  <c r="P8" i="2"/>
  <c r="P9" i="2"/>
  <c r="O5" i="2"/>
  <c r="O6" i="2"/>
  <c r="O7" i="2"/>
  <c r="O8" i="2"/>
  <c r="O9" i="2"/>
  <c r="N5" i="2"/>
  <c r="N6" i="2"/>
  <c r="N7" i="2"/>
  <c r="N8" i="2"/>
  <c r="N9" i="2"/>
  <c r="M5" i="2"/>
  <c r="M6" i="2"/>
  <c r="M7" i="2"/>
  <c r="M8" i="2"/>
  <c r="M9" i="2"/>
  <c r="L5" i="2"/>
  <c r="L6" i="2"/>
  <c r="L7" i="2"/>
  <c r="L8" i="2"/>
  <c r="L9" i="2"/>
  <c r="B1" i="2"/>
  <c r="K5" i="2"/>
  <c r="K6" i="2"/>
  <c r="K7" i="2"/>
  <c r="K9" i="2"/>
  <c r="J5" i="2"/>
  <c r="J6" i="2"/>
  <c r="J7" i="2"/>
  <c r="J8" i="2"/>
  <c r="J9" i="2"/>
  <c r="I10" i="2"/>
  <c r="H10" i="2"/>
  <c r="I6" i="1"/>
  <c r="I7" i="1"/>
  <c r="I8" i="1"/>
  <c r="I9" i="1"/>
  <c r="I10" i="1"/>
  <c r="H16" i="1" l="1"/>
  <c r="H18" i="1" s="1"/>
  <c r="F16" i="1"/>
  <c r="F18" i="1" s="1"/>
  <c r="G16" i="1"/>
  <c r="G18" i="1" s="1"/>
  <c r="D16" i="1"/>
  <c r="D18" i="1" s="1"/>
  <c r="E16" i="1"/>
  <c r="E18" i="1" s="1"/>
  <c r="F15" i="1"/>
  <c r="F17" i="1" s="1"/>
  <c r="E15" i="1"/>
  <c r="E17" i="1" s="1"/>
  <c r="C16" i="1"/>
  <c r="C18" i="1" s="1"/>
  <c r="D15" i="1"/>
  <c r="D17" i="1" s="1"/>
  <c r="H15" i="1"/>
  <c r="H17" i="1" s="1"/>
  <c r="C15" i="1"/>
  <c r="C17" i="1" s="1"/>
  <c r="G15" i="1"/>
  <c r="G17" i="1" s="1"/>
  <c r="J10" i="2"/>
  <c r="K10" i="2"/>
</calcChain>
</file>

<file path=xl/sharedStrings.xml><?xml version="1.0" encoding="utf-8"?>
<sst xmlns="http://schemas.openxmlformats.org/spreadsheetml/2006/main" count="96" uniqueCount="75">
  <si>
    <t>TOTAL</t>
  </si>
  <si>
    <t>ADMIN STAFF</t>
  </si>
  <si>
    <t>GENERAL PARTNER</t>
  </si>
  <si>
    <t>BUSINESS LAWYER</t>
  </si>
  <si>
    <t>DEFENSE LITIGATOR</t>
  </si>
  <si>
    <t>INTELLECTUAL PROPERTY LAWYER</t>
  </si>
  <si>
    <t>BANKRUPTCY LAWYER</t>
  </si>
  <si>
    <t>GENERAL PARTNER 2</t>
  </si>
  <si>
    <t>BUSINESS LAWYER 2</t>
  </si>
  <si>
    <t>DEFENSE LITIGATOR 2</t>
  </si>
  <si>
    <t>BANKRUPTCY LAWYER 2</t>
  </si>
  <si>
    <t>ADMIN STAFF 2</t>
  </si>
  <si>
    <t xml:space="preserve">GENERAL PARTNER  </t>
  </si>
  <si>
    <t xml:space="preserve">DEFENSE LITIGATOR  </t>
  </si>
  <si>
    <t xml:space="preserve">INTELLECTUAL PROPERTY  </t>
  </si>
  <si>
    <t>INTELLECTUAL PROPERTY LAWYER 2</t>
  </si>
  <si>
    <t xml:space="preserve">BUSINESS    </t>
  </si>
  <si>
    <t xml:space="preserve">BANKRUPTCY  </t>
  </si>
  <si>
    <t xml:space="preserve">ADMIN STAFF  </t>
  </si>
  <si>
    <t>Create Project Parameters in this worksheet. Enter Company Name in cell at right. Helpful instructions are in cells in this column.</t>
  </si>
  <si>
    <t>Title of this worksheet is in cell at right.</t>
  </si>
  <si>
    <t>Confidentiality message is in cell at right.</t>
  </si>
  <si>
    <t>Tip is in cell at right.</t>
  </si>
  <si>
    <t>Create Project Details in this worksheet. Company Name is auto updated in cell at right. Helpful instructions are in cells in this column. Arrow down to get started.</t>
  </si>
  <si>
    <t>Get Project Totals in this worksheet. Company Name is automatically updated in cell at right. Helpful instructions are in cells in this column. Arrow down to get started.</t>
  </si>
  <si>
    <t>PivotTable starting in cell at right is auto updated</t>
  </si>
  <si>
    <t>Enter details in Parameters table starting in cell at right. Next instruction is in cell A12.</t>
  </si>
  <si>
    <t>Enter Blended Rates in cells at right, cells C12 through H12. Next instruction is in cell A14.</t>
  </si>
  <si>
    <t>Column chart showing comparison between Planned and Actual Cost is in cell at right, and column chart showing comparison between Planned and Actual Hours is in cell F14.</t>
  </si>
  <si>
    <t>Title of this worksheet is in cell at right and Info tip in cell Y2 .</t>
  </si>
  <si>
    <t>Enter information in Details table starting in cell at right. Project Types in Details table at right are auto updated from Parameters table in Project Parameters worksheet.</t>
  </si>
  <si>
    <t>Estimated label is in cell C4, Actual label in cell I4, and Info tip in cell P4.</t>
  </si>
  <si>
    <t>INFO: 
This PivotTable will not refresh automatically.  To refresh it, select it (any cell within the PivotTable), on the PIVOTTABLE TOOLS | ANALYZE ribbon tab select Refresh.  Or press SHIFT + F10 by selecting the PivotTable and select Refresh.</t>
  </si>
  <si>
    <t>Nom de l’entreprise</t>
  </si>
  <si>
    <t>Planification de projets pour les cabinets d’avocats</t>
  </si>
  <si>
    <t>TYPE DE PROJET</t>
  </si>
  <si>
    <t>Constitution d’entreprise</t>
  </si>
  <si>
    <t>Acquisition d’entreprises</t>
  </si>
  <si>
    <t>Défense en matière de responsabilité du fait des produits</t>
  </si>
  <si>
    <t>Demande de brevet</t>
  </si>
  <si>
    <t>Procès pour employés</t>
  </si>
  <si>
    <t>Faillite</t>
  </si>
  <si>
    <t>Taux mixtes</t>
  </si>
  <si>
    <t>ASSOCIÉ GÉNÉRAL</t>
  </si>
  <si>
    <t>AVOCAT D’AFFAIRES</t>
  </si>
  <si>
    <t>PLAIDEUR DE LA DÉFENSE</t>
  </si>
  <si>
    <t>AVOCAT SPÉCIALISÉ EN PROPRIÉTÉ INTELLECTUELLE</t>
  </si>
  <si>
    <t>AVOCAT EN FAILLITE</t>
  </si>
  <si>
    <t>AVOCAT EN FAILLITE2</t>
  </si>
  <si>
    <t>COÛT PRÉVU</t>
  </si>
  <si>
    <t>COÛT RÉEL</t>
  </si>
  <si>
    <t>HORAIRES PLANIFIÉS</t>
  </si>
  <si>
    <t>HEURES RÉELLES</t>
  </si>
  <si>
    <t>AFFAIRES</t>
  </si>
  <si>
    <t>ACCESSOIRE INTELLECTUEL.</t>
  </si>
  <si>
    <t>FAILLITE</t>
  </si>
  <si>
    <t>PERSONNEL ADMINISTRATIF</t>
  </si>
  <si>
    <t>NOM DU PROJET</t>
  </si>
  <si>
    <t>Projet 1</t>
  </si>
  <si>
    <t>Projet 2</t>
  </si>
  <si>
    <t>Projet 3</t>
  </si>
  <si>
    <t>Projet 4</t>
  </si>
  <si>
    <t>Projet 5</t>
  </si>
  <si>
    <t>DÉBUT ESTIMÉ</t>
  </si>
  <si>
    <t>ARRIVÉE ESTIMÉE</t>
  </si>
  <si>
    <t>DÉPART RÉEL</t>
  </si>
  <si>
    <t>ARRIVÉE ACTUELLE</t>
  </si>
  <si>
    <t>TRAVAIL ESTIMÉ</t>
  </si>
  <si>
    <t>TRAVAIL RÉEL</t>
  </si>
  <si>
    <t>DURÉE ESTIMÉE</t>
  </si>
  <si>
    <t>DURÉE RÉELLE</t>
  </si>
  <si>
    <t>ESTIMATION</t>
  </si>
  <si>
    <t>ACTUEL</t>
  </si>
  <si>
    <t>Général total</t>
  </si>
  <si>
    <t>PROPRIÉTÉ INTELLECTUELLE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</si>
</sst>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quot;#,##0"/>
    <numFmt numFmtId="165" formatCode="&quot;$&quot;#,##0.00"/>
    <numFmt numFmtId="167" formatCode="#,##0\ [$€-40C]"/>
    <numFmt numFmtId="169" formatCode="[$-40C]d\ mmmm\ yyyy;@"/>
    <numFmt numFmtId="170" formatCode="#,##0.00\ [$€-40C]"/>
  </numFmts>
  <fonts count="21" x14ac:knownFonts="1">
    <font>
      <sz val="10"/>
      <color theme="1" tint="0.24994659260841701"/>
      <name val="Cambria"/>
      <family val="2"/>
      <scheme val="minor"/>
    </font>
    <font>
      <sz val="11"/>
      <color theme="1"/>
      <name val="Cambria"/>
      <family val="2"/>
      <scheme val="minor"/>
    </font>
    <font>
      <sz val="11"/>
      <color theme="1"/>
      <name val="Cambria"/>
      <family val="1"/>
      <scheme val="minor"/>
    </font>
    <font>
      <sz val="20"/>
      <color theme="1" tint="0.24994659260841701"/>
      <name val="Tahoma"/>
      <family val="2"/>
      <scheme val="major"/>
    </font>
    <font>
      <sz val="16"/>
      <color theme="1" tint="0.34998626667073579"/>
      <name val="Tahoma"/>
      <family val="2"/>
      <scheme val="major"/>
    </font>
    <font>
      <sz val="12"/>
      <color theme="1" tint="0.24994659260841701"/>
      <name val="Tahoma"/>
      <family val="2"/>
      <scheme val="major"/>
    </font>
    <font>
      <sz val="11"/>
      <color theme="1"/>
      <name val="Cambria"/>
      <family val="1"/>
      <scheme val="minor"/>
    </font>
    <font>
      <i/>
      <sz val="10"/>
      <color theme="1"/>
      <name val="Tahoma"/>
      <family val="2"/>
      <scheme val="major"/>
    </font>
    <font>
      <sz val="10"/>
      <color theme="1"/>
      <name val="Tahoma"/>
      <family val="2"/>
      <scheme val="major"/>
    </font>
    <font>
      <sz val="10"/>
      <color theme="1"/>
      <name val="Tahoma"/>
      <family val="2"/>
      <scheme val="major"/>
    </font>
    <font>
      <sz val="11"/>
      <color theme="0"/>
      <name val="Cambria"/>
      <family val="1"/>
      <scheme val="minor"/>
    </font>
    <font>
      <b/>
      <sz val="11"/>
      <color theme="3"/>
      <name val="Cambria"/>
      <family val="2"/>
      <scheme val="minor"/>
    </font>
    <font>
      <sz val="11"/>
      <name val="Cambria"/>
      <family val="1"/>
      <scheme val="minor"/>
    </font>
    <font>
      <sz val="11"/>
      <color theme="0"/>
      <name val="Calibri"/>
      <family val="2"/>
    </font>
    <font>
      <sz val="10"/>
      <color theme="1" tint="0.24994659260841701"/>
      <name val="Cambria"/>
      <family val="1"/>
      <scheme val="minor"/>
    </font>
    <font>
      <b/>
      <sz val="11"/>
      <color theme="3" tint="-0.249977111117893"/>
      <name val="Cambria"/>
      <family val="2"/>
      <scheme val="minor"/>
    </font>
    <font>
      <u/>
      <sz val="11"/>
      <color theme="10"/>
      <name val="Cambria"/>
      <family val="2"/>
      <scheme val="minor"/>
    </font>
    <font>
      <sz val="20"/>
      <color theme="0"/>
      <name val="Algerian"/>
      <family val="5"/>
    </font>
    <font>
      <sz val="20"/>
      <color theme="1"/>
      <name val="Algerian"/>
      <family val="5"/>
    </font>
    <font>
      <sz val="20"/>
      <color theme="0"/>
      <name val="Tahoma"/>
      <family val="2"/>
      <scheme val="major"/>
    </font>
    <font>
      <sz val="12"/>
      <color theme="1"/>
      <name val="Cambria"/>
      <family val="1"/>
      <scheme val="minor"/>
    </font>
  </fonts>
  <fills count="6">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5" tint="-0.249977111117893"/>
        <bgColor indexed="64"/>
      </patternFill>
    </fill>
    <fill>
      <patternFill patternType="solid">
        <fgColor theme="7" tint="0.39997558519241921"/>
        <bgColor indexed="64"/>
      </patternFill>
    </fill>
  </fills>
  <borders count="5">
    <border>
      <left/>
      <right/>
      <top/>
      <bottom/>
      <diagonal/>
    </border>
    <border>
      <left/>
      <right/>
      <top/>
      <bottom style="thin">
        <color theme="4"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s>
  <cellStyleXfs count="7">
    <xf numFmtId="0" fontId="0" fillId="0" borderId="0"/>
    <xf numFmtId="0" fontId="3" fillId="0" borderId="1" applyNumberFormat="0" applyFill="0" applyAlignment="0" applyProtection="0"/>
    <xf numFmtId="0" fontId="4" fillId="0" borderId="0" applyNumberFormat="0" applyFill="0" applyAlignment="0" applyProtection="0"/>
    <xf numFmtId="0" fontId="5" fillId="0" borderId="0" applyNumberFormat="0" applyFill="0" applyAlignment="0" applyProtection="0"/>
    <xf numFmtId="0" fontId="11" fillId="0" borderId="0" applyNumberFormat="0" applyFill="0" applyBorder="0" applyAlignment="0" applyProtection="0"/>
    <xf numFmtId="0" fontId="1" fillId="0" borderId="0"/>
    <xf numFmtId="0" fontId="16" fillId="0" borderId="0" applyNumberFormat="0" applyFill="0" applyBorder="0" applyAlignment="0" applyProtection="0"/>
  </cellStyleXfs>
  <cellXfs count="39">
    <xf numFmtId="0" fontId="0" fillId="0" borderId="0" xfId="0"/>
    <xf numFmtId="0" fontId="2" fillId="0" borderId="0" xfId="0" applyFont="1"/>
    <xf numFmtId="0" fontId="4" fillId="0" borderId="0" xfId="2"/>
    <xf numFmtId="0" fontId="5" fillId="0" borderId="0" xfId="3"/>
    <xf numFmtId="0" fontId="6" fillId="0" borderId="0" xfId="0" applyFont="1"/>
    <xf numFmtId="9" fontId="6" fillId="0" borderId="0" xfId="0" applyNumberFormat="1" applyFont="1"/>
    <xf numFmtId="9" fontId="6" fillId="2" borderId="0" xfId="0" applyNumberFormat="1" applyFont="1" applyFill="1"/>
    <xf numFmtId="0" fontId="7" fillId="0" borderId="0" xfId="0" applyFont="1"/>
    <xf numFmtId="0" fontId="0" fillId="0" borderId="0" xfId="0" applyAlignment="1">
      <alignment wrapText="1"/>
    </xf>
    <xf numFmtId="0" fontId="2" fillId="0" borderId="0" xfId="0" applyFont="1" applyAlignment="1">
      <alignment wrapText="1"/>
    </xf>
    <xf numFmtId="0" fontId="10" fillId="0" borderId="0" xfId="0" applyFont="1"/>
    <xf numFmtId="165" fontId="10" fillId="0" borderId="0" xfId="0" applyNumberFormat="1" applyFont="1"/>
    <xf numFmtId="4" fontId="10" fillId="0" borderId="0" xfId="0" applyNumberFormat="1" applyFont="1"/>
    <xf numFmtId="0" fontId="12" fillId="0" borderId="0" xfId="0" applyFont="1"/>
    <xf numFmtId="0" fontId="9" fillId="4" borderId="0" xfId="0" applyFont="1" applyFill="1" applyAlignment="1">
      <alignment wrapText="1"/>
    </xf>
    <xf numFmtId="0" fontId="8" fillId="4" borderId="0" xfId="0" applyFont="1" applyFill="1" applyAlignment="1">
      <alignment wrapText="1"/>
    </xf>
    <xf numFmtId="0" fontId="5" fillId="0" borderId="0" xfId="3" applyAlignment="1">
      <alignment vertical="top"/>
    </xf>
    <xf numFmtId="0" fontId="2" fillId="0" borderId="0" xfId="0" applyFont="1" applyAlignment="1">
      <alignment vertical="top"/>
    </xf>
    <xf numFmtId="0" fontId="13" fillId="0" borderId="0" xfId="0" applyFont="1" applyAlignment="1">
      <alignment vertical="center"/>
    </xf>
    <xf numFmtId="0" fontId="17" fillId="5" borderId="1" xfId="1" applyFont="1" applyFill="1" applyAlignment="1">
      <alignment vertical="center"/>
    </xf>
    <xf numFmtId="0" fontId="18" fillId="5" borderId="1" xfId="1" applyFont="1" applyFill="1" applyAlignment="1">
      <alignment vertical="center"/>
    </xf>
    <xf numFmtId="0" fontId="14" fillId="0" borderId="0" xfId="0" applyNumberFormat="1" applyFont="1" applyFill="1" applyBorder="1" applyAlignment="1" applyProtection="1"/>
    <xf numFmtId="0" fontId="19" fillId="5" borderId="1" xfId="1" applyFont="1" applyFill="1" applyAlignment="1">
      <alignment vertical="center"/>
    </xf>
    <xf numFmtId="0" fontId="0" fillId="4" borderId="0" xfId="0" applyFill="1" applyAlignment="1">
      <alignment vertical="center" wrapText="1"/>
    </xf>
    <xf numFmtId="0" fontId="10" fillId="0" borderId="0" xfId="0" applyFont="1" applyAlignment="1">
      <alignment vertical="center"/>
    </xf>
    <xf numFmtId="0" fontId="0" fillId="0" borderId="0" xfId="0" applyAlignment="1">
      <alignment vertical="center"/>
    </xf>
    <xf numFmtId="164" fontId="0" fillId="0" borderId="0" xfId="0" applyNumberFormat="1" applyAlignment="1">
      <alignment vertical="center"/>
    </xf>
    <xf numFmtId="0" fontId="2" fillId="0" borderId="0" xfId="0" applyFont="1" applyAlignment="1">
      <alignment vertical="center"/>
    </xf>
    <xf numFmtId="0" fontId="20" fillId="0" borderId="0" xfId="0" applyFont="1"/>
    <xf numFmtId="0" fontId="10" fillId="0" borderId="0" xfId="0" applyFont="1" applyAlignment="1">
      <alignment horizontal="center" wrapText="1"/>
    </xf>
    <xf numFmtId="0" fontId="10" fillId="0" borderId="0" xfId="0" applyFont="1" applyAlignment="1">
      <alignment horizontal="center"/>
    </xf>
    <xf numFmtId="0" fontId="15" fillId="3" borderId="2" xfId="4" applyFont="1" applyFill="1" applyBorder="1" applyAlignment="1">
      <alignment horizontal="center" vertical="center"/>
    </xf>
    <xf numFmtId="0" fontId="15" fillId="3" borderId="3" xfId="4" applyFont="1" applyFill="1" applyBorder="1" applyAlignment="1">
      <alignment horizontal="center" vertical="center"/>
    </xf>
    <xf numFmtId="0" fontId="15" fillId="3" borderId="4" xfId="4" applyFont="1" applyFill="1" applyBorder="1" applyAlignment="1">
      <alignment horizontal="center" vertical="center"/>
    </xf>
    <xf numFmtId="0" fontId="10" fillId="0" borderId="0" xfId="0" applyFont="1" applyAlignment="1">
      <alignment horizontal="center" vertical="top" wrapText="1"/>
    </xf>
    <xf numFmtId="0" fontId="10" fillId="0" borderId="0" xfId="0" applyFont="1" applyAlignment="1">
      <alignment horizontal="center" vertical="top"/>
    </xf>
    <xf numFmtId="167" fontId="20" fillId="0" borderId="0" xfId="0" applyNumberFormat="1" applyFont="1"/>
    <xf numFmtId="169" fontId="0" fillId="0" borderId="0" xfId="0" applyNumberFormat="1" applyAlignment="1">
      <alignment vertical="center"/>
    </xf>
    <xf numFmtId="170" fontId="0" fillId="0" borderId="0" xfId="0" applyNumberFormat="1"/>
  </cellXfs>
  <cellStyles count="7">
    <cellStyle name="Encabezado 1" xfId="1" builtinId="16" customBuiltin="1"/>
    <cellStyle name="Encabezado 4" xfId="4" builtinId="19"/>
    <cellStyle name="Hyperlink 2" xfId="6" xr:uid="{00000000-0005-0000-0000-000004000000}"/>
    <cellStyle name="Normal" xfId="0" builtinId="0" customBuiltin="1"/>
    <cellStyle name="Normal 2" xfId="5" xr:uid="{00000000-0005-0000-0000-000006000000}"/>
    <cellStyle name="Título 2" xfId="2" builtinId="17" customBuiltin="1"/>
    <cellStyle name="Título 3" xfId="3" builtinId="18" customBuiltin="1"/>
  </cellStyles>
  <dxfs count="252">
    <dxf>
      <numFmt numFmtId="170" formatCode="#,##0.00\ [$€-40C]"/>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numFmt numFmtId="165" formatCode="&quot;$&quot;#,##0.00"/>
    </dxf>
    <dxf>
      <numFmt numFmtId="165" formatCode="&quot;$&quot;#,##0.00"/>
    </dxf>
    <dxf>
      <numFmt numFmtId="165" formatCode="&quot;$&quot;#,##0.00"/>
    </dxf>
    <dxf>
      <numFmt numFmtId="165" formatCode="&quot;$&quot;#,##0.00"/>
    </dxf>
    <dxf>
      <numFmt numFmtId="165" formatCode="&quot;$&quot;#,##0.00"/>
    </dxf>
    <dxf>
      <numFmt numFmtId="165" formatCode="&quot;$&quot;#,##0.00"/>
    </dxf>
    <dxf>
      <alignment wrapText="1" readingOrder="0"/>
    </dxf>
    <dxf>
      <font>
        <b val="0"/>
        <i val="0"/>
        <strike val="0"/>
        <condense val="0"/>
        <extend val="0"/>
        <outline val="0"/>
        <shadow val="0"/>
        <u val="none"/>
        <vertAlign val="baseline"/>
        <sz val="10"/>
        <color theme="1" tint="0.24994659260841701"/>
        <name val="Cambria"/>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bottom/>
      </border>
      <protection locked="1" hidden="0"/>
    </dxf>
    <dxf>
      <numFmt numFmtId="169" formatCode="[$-40C]d\ mmmm\ yyyy;@"/>
      <alignment vertical="center" textRotation="0" wrapText="0" indent="0" justifyLastLine="0" shrinkToFit="0" readingOrder="0"/>
    </dxf>
    <dxf>
      <numFmt numFmtId="169" formatCode="[$-40C]d\ mmmm\ yyyy;@"/>
      <alignment vertical="center" textRotation="0" wrapText="0" indent="0" justifyLastLine="0" shrinkToFit="0" readingOrder="0"/>
    </dxf>
    <dxf>
      <numFmt numFmtId="169" formatCode="[$-40C]d\ mmmm\ yyyy;@"/>
      <alignment vertical="center" textRotation="0" wrapText="0" indent="0" justifyLastLine="0" shrinkToFit="0" readingOrder="0"/>
    </dxf>
    <dxf>
      <numFmt numFmtId="169" formatCode="[$-40C]d\ mmmm\ yyyy;@"/>
      <alignment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font>
        <b val="0"/>
        <i val="0"/>
        <strike val="0"/>
        <condense val="0"/>
        <extend val="0"/>
        <outline val="0"/>
        <shadow val="0"/>
        <u val="none"/>
        <vertAlign val="baseline"/>
        <sz val="11"/>
        <color theme="1"/>
        <name val="Cambria"/>
        <family val="1"/>
        <scheme val="minor"/>
      </font>
      <alignment horizontal="general"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164" formatCode="&quot;$&quot;#,##0"/>
      <alignment vertical="center" textRotation="0" wrapText="0" indent="0" justifyLastLine="0" shrinkToFit="0" readingOrder="0"/>
    </dxf>
    <dxf>
      <numFmt numFmtId="0" formatCode="General"/>
      <alignment vertical="center" textRotation="0" wrapText="0" indent="0" justifyLastLine="0" shrinkToFit="0" readingOrder="0"/>
    </dxf>
    <dxf>
      <numFmt numFmtId="0" formatCode="General"/>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alignment vertical="center" textRotation="0" wrapText="0" indent="0" justifyLastLine="0" shrinkToFit="0" readingOrder="0"/>
    </dxf>
    <dxf>
      <font>
        <b val="0"/>
        <i val="0"/>
        <strike val="0"/>
        <condense val="0"/>
        <extend val="0"/>
        <outline val="0"/>
        <shadow val="0"/>
        <u val="none"/>
        <vertAlign val="baseline"/>
        <sz val="10"/>
        <color theme="1"/>
        <name val="Tahoma"/>
        <scheme val="major"/>
      </font>
      <fill>
        <patternFill patternType="solid">
          <fgColor indexed="64"/>
          <bgColor theme="5" tint="-0.249977111117893"/>
        </patternFill>
      </fill>
      <alignment horizontal="general" vertical="bottom" textRotation="0" wrapText="1" indent="0" justifyLastLine="0" shrinkToFit="0" readingOrder="0"/>
    </dxf>
    <dxf>
      <font>
        <b val="0"/>
        <i val="0"/>
        <strike val="0"/>
        <condense val="0"/>
        <extend val="0"/>
        <outline val="0"/>
        <shadow val="0"/>
        <u val="none"/>
        <vertAlign val="baseline"/>
        <sz val="11"/>
        <color theme="1"/>
        <name val="Cambria"/>
        <scheme val="minor"/>
      </font>
      <numFmt numFmtId="13" formatCode="0%"/>
      <fill>
        <patternFill patternType="solid">
          <fgColor indexed="64"/>
          <bgColor theme="0" tint="-0.14996795556505021"/>
        </patternFill>
      </fill>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numFmt numFmtId="13" formatCode="0%"/>
    </dxf>
    <dxf>
      <font>
        <b val="0"/>
        <i val="0"/>
        <strike val="0"/>
        <condense val="0"/>
        <extend val="0"/>
        <outline val="0"/>
        <shadow val="0"/>
        <u val="none"/>
        <vertAlign val="baseline"/>
        <sz val="11"/>
        <color theme="1"/>
        <name val="Cambria"/>
        <scheme val="minor"/>
      </font>
    </dxf>
    <dxf>
      <font>
        <b val="0"/>
        <i val="0"/>
        <strike val="0"/>
        <condense val="0"/>
        <extend val="0"/>
        <outline val="0"/>
        <shadow val="0"/>
        <u val="none"/>
        <vertAlign val="baseline"/>
        <sz val="11"/>
        <color theme="1"/>
        <name val="Cambria"/>
        <scheme val="minor"/>
      </font>
    </dxf>
    <dxf>
      <alignment horizontal="general" vertical="bottom" textRotation="0" wrapText="1" indent="0" justifyLastLine="0" shrinkToFit="0" readingOrder="0"/>
    </dxf>
  </dxfs>
  <tableStyles count="0" defaultTableStyle="TableStyleMedium3" defaultPivotStyle="PivotStyleMedium3"/>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pivotCacheDefinition" Target="pivotCache/pivotCacheDefinition1.xml"/><Relationship Id="rId4" Type="http://schemas.openxmlformats.org/officeDocument/2006/relationships/externalLink" Target="externalLinks/externalLink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es-MX" sz="1400" b="0" i="0" u="none" strike="noStrike" cap="none" baseline="0">
                <a:effectLst/>
              </a:rPr>
              <a:t>COÛT PLANIFIÉ vs. COÛT RÉEL</a:t>
            </a:r>
            <a:endParaRPr lang="en-US"/>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n-US"/>
        </a:p>
      </c:txPr>
    </c:title>
    <c:autoTitleDeleted val="0"/>
    <c:plotArea>
      <c:layout>
        <c:manualLayout>
          <c:layoutTarget val="inner"/>
          <c:xMode val="edge"/>
          <c:yMode val="edge"/>
          <c:x val="0.15201967922399656"/>
          <c:y val="7.4876990335432617E-2"/>
          <c:w val="0.81843822328708171"/>
          <c:h val="0.65599746139610415"/>
        </c:manualLayout>
      </c:layout>
      <c:barChart>
        <c:barDir val="col"/>
        <c:grouping val="clustered"/>
        <c:varyColors val="0"/>
        <c:ser>
          <c:idx val="0"/>
          <c:order val="0"/>
          <c:tx>
            <c:strRef>
              <c:f>'PARAMÈTRES DU PROJET'!$B$15</c:f>
              <c:strCache>
                <c:ptCount val="1"/>
                <c:pt idx="0">
                  <c:v>COÛT PRÉVU</c:v>
                </c:pt>
              </c:strCache>
            </c:strRef>
          </c:tx>
          <c:spPr>
            <a:gradFill rotWithShape="1">
              <a:gsLst>
                <a:gs pos="0">
                  <a:schemeClr val="accent2">
                    <a:tint val="50000"/>
                    <a:satMod val="300000"/>
                  </a:schemeClr>
                </a:gs>
                <a:gs pos="35000">
                  <a:schemeClr val="accent2">
                    <a:tint val="37000"/>
                    <a:satMod val="300000"/>
                  </a:schemeClr>
                </a:gs>
                <a:gs pos="100000">
                  <a:schemeClr val="accent2">
                    <a:tint val="15000"/>
                    <a:satMod val="350000"/>
                  </a:schemeClr>
                </a:gs>
              </a:gsLst>
              <a:lin ang="16200000" scaled="1"/>
            </a:gradFill>
            <a:ln w="9525" cap="flat" cmpd="sng" algn="ctr">
              <a:solidFill>
                <a:schemeClr val="accent2">
                  <a:shade val="95000"/>
                </a:schemeClr>
              </a:solidFill>
              <a:round/>
            </a:ln>
            <a:effectLst>
              <a:outerShdw blurRad="40000" dist="20000" dir="5400000" rotWithShape="0">
                <a:srgbClr val="000000">
                  <a:alpha val="38000"/>
                </a:srgbClr>
              </a:outerShdw>
            </a:effectLst>
          </c:spPr>
          <c:invertIfNegative val="0"/>
          <c:dLbls>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'PARAMÈTRES DU PROJET'!$C$14:$H$14</c:f>
              <c:strCache>
                <c:ptCount val="6"/>
                <c:pt idx="0">
                  <c:v>ASSOCIÉ GÉNÉRAL</c:v>
                </c:pt>
                <c:pt idx="1">
                  <c:v>AFFAIRES</c:v>
                </c:pt>
                <c:pt idx="2">
                  <c:v>PLAIDEUR DE LA DÉFENSE</c:v>
                </c:pt>
                <c:pt idx="3">
                  <c:v>ACCESSOIRE INTELLECTUEL.</c:v>
                </c:pt>
                <c:pt idx="4">
                  <c:v>FAILLITE</c:v>
                </c:pt>
                <c:pt idx="5">
                  <c:v>PERSONNEL ADMINISTRATIF</c:v>
                </c:pt>
              </c:strCache>
            </c:strRef>
          </c:cat>
          <c:val>
            <c:numRef>
              <c:f>'PARAMÈTRES DU PROJET'!$C$15:$H$15</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0-6ECC-437E-8AEA-3745CBED7649}"/>
            </c:ext>
          </c:extLst>
        </c:ser>
        <c:ser>
          <c:idx val="1"/>
          <c:order val="1"/>
          <c:tx>
            <c:strRef>
              <c:f>'PARAMÈTRES DU PROJET'!$B$16</c:f>
              <c:strCache>
                <c:ptCount val="1"/>
                <c:pt idx="0">
                  <c:v>COÛT RÉEL</c:v>
                </c:pt>
              </c:strCache>
            </c:strRef>
          </c:tx>
          <c:spPr>
            <a:solidFill>
              <a:schemeClr val="accent5">
                <a:lumMod val="75000"/>
              </a:schemeClr>
            </a:solidFill>
            <a:ln w="9525" cap="flat" cmpd="sng" algn="ctr">
              <a:solidFill>
                <a:schemeClr val="accent4">
                  <a:shade val="95000"/>
                </a:schemeClr>
              </a:solidFill>
              <a:round/>
            </a:ln>
            <a:effectLst>
              <a:outerShdw blurRad="40000" dist="20000" dir="5400000" rotWithShape="0">
                <a:srgbClr val="000000">
                  <a:alpha val="38000"/>
                </a:srgbClr>
              </a:outerShdw>
            </a:effectLst>
          </c:spPr>
          <c:invertIfNegative val="0"/>
          <c:dLbls>
            <c:dLbl>
              <c:idx val="0"/>
              <c:layout>
                <c:manualLayout>
                  <c:x val="2.4618414574101204E-3"/>
                  <c:y val="-3.692761470288971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0E3F-4BD0-8544-8666F23CFF5F}"/>
                </c:ext>
              </c:extLst>
            </c:dLbl>
            <c:dLbl>
              <c:idx val="1"/>
              <c:layout>
                <c:manualLayout>
                  <c:x val="-7.385524372230428E-3"/>
                  <c:y val="-5.16986605840456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E3F-4BD0-8544-8666F23CFF5F}"/>
                </c:ext>
              </c:extLst>
            </c:dLbl>
            <c:dLbl>
              <c:idx val="2"/>
              <c:layout>
                <c:manualLayout>
                  <c:x val="1.4771048744460766E-2"/>
                  <c:y val="-3.938945568308237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E3F-4BD0-8544-8666F23CFF5F}"/>
                </c:ext>
              </c:extLst>
            </c:dLbl>
            <c:dLbl>
              <c:idx val="3"/>
              <c:layout>
                <c:manualLayout>
                  <c:x val="1.2309207287050714E-2"/>
                  <c:y val="-6.15460245048161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E3F-4BD0-8544-8666F23CFF5F}"/>
                </c:ext>
              </c:extLst>
            </c:dLbl>
            <c:dLbl>
              <c:idx val="5"/>
              <c:layout>
                <c:manualLayout>
                  <c:x val="0"/>
                  <c:y val="-4.431313764346765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E3F-4BD0-8544-8666F23CFF5F}"/>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'PARAMÈTRES DU PROJET'!$C$14:$H$14</c:f>
              <c:strCache>
                <c:ptCount val="6"/>
                <c:pt idx="0">
                  <c:v>ASSOCIÉ GÉNÉRAL</c:v>
                </c:pt>
                <c:pt idx="1">
                  <c:v>AFFAIRES</c:v>
                </c:pt>
                <c:pt idx="2">
                  <c:v>PLAIDEUR DE LA DÉFENSE</c:v>
                </c:pt>
                <c:pt idx="3">
                  <c:v>ACCESSOIRE INTELLECTUEL.</c:v>
                </c:pt>
                <c:pt idx="4">
                  <c:v>FAILLITE</c:v>
                </c:pt>
                <c:pt idx="5">
                  <c:v>PERSONNEL ADMINISTRATIF</c:v>
                </c:pt>
              </c:strCache>
            </c:strRef>
          </c:cat>
          <c:val>
            <c:numRef>
              <c:f>'PARAMÈTRES DU PROJET'!$C$16:$H$16</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1-6ECC-437E-8AEA-3745CBED7649}"/>
            </c:ext>
          </c:extLst>
        </c:ser>
        <c:dLbls>
          <c:showLegendKey val="0"/>
          <c:showVal val="0"/>
          <c:showCatName val="0"/>
          <c:showSerName val="0"/>
          <c:showPercent val="0"/>
          <c:showBubbleSize val="0"/>
        </c:dLbls>
        <c:gapWidth val="100"/>
        <c:overlap val="-24"/>
        <c:axId val="205949184"/>
        <c:axId val="205963264"/>
      </c:barChart>
      <c:catAx>
        <c:axId val="205949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205963264"/>
        <c:crosses val="autoZero"/>
        <c:auto val="1"/>
        <c:lblAlgn val="ctr"/>
        <c:lblOffset val="100"/>
        <c:noMultiLvlLbl val="0"/>
      </c:catAx>
      <c:valAx>
        <c:axId val="205963264"/>
        <c:scaling>
          <c:orientation val="minMax"/>
        </c:scaling>
        <c:delete val="0"/>
        <c:axPos val="l"/>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crossAx val="205949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cap="none" spc="0" normalizeH="0" baseline="0">
                <a:solidFill>
                  <a:schemeClr val="tx1">
                    <a:lumMod val="65000"/>
                    <a:lumOff val="35000"/>
                  </a:schemeClr>
                </a:solidFill>
                <a:latin typeface="+mj-lt"/>
                <a:ea typeface="+mj-ea"/>
                <a:cs typeface="+mj-cs"/>
              </a:defRPr>
            </a:pPr>
            <a:r>
              <a:rPr lang="es-MX" sz="2000" b="0" i="0" u="none" strike="noStrike" cap="none" normalizeH="0" baseline="0">
                <a:effectLst/>
              </a:rPr>
              <a:t>COÛT PLANIFIÉ vs. COÛT RÉEL</a:t>
            </a:r>
            <a:endParaRPr lang="en-US"/>
          </a:p>
        </c:rich>
      </c:tx>
      <c:overlay val="0"/>
      <c:spPr>
        <a:noFill/>
        <a:ln>
          <a:noFill/>
        </a:ln>
        <a:effectLst/>
      </c:spPr>
      <c:txPr>
        <a:bodyPr rot="0" spcFirstLastPara="1" vertOverflow="ellipsis" vert="horz" wrap="square" anchor="ctr" anchorCtr="1"/>
        <a:lstStyle/>
        <a:p>
          <a:pPr>
            <a:defRPr sz="2000" b="0" i="0" u="none" strike="noStrike" kern="1200" cap="none" spc="0" normalizeH="0" baseline="0">
              <a:solidFill>
                <a:schemeClr val="tx1">
                  <a:lumMod val="65000"/>
                  <a:lumOff val="35000"/>
                </a:schemeClr>
              </a:solidFill>
              <a:latin typeface="+mj-lt"/>
              <a:ea typeface="+mj-ea"/>
              <a:cs typeface="+mj-cs"/>
            </a:defRPr>
          </a:pPr>
          <a:endParaRPr lang="en-US"/>
        </a:p>
      </c:txPr>
    </c:title>
    <c:autoTitleDeleted val="0"/>
    <c:plotArea>
      <c:layout/>
      <c:barChart>
        <c:barDir val="col"/>
        <c:grouping val="clustered"/>
        <c:varyColors val="0"/>
        <c:ser>
          <c:idx val="0"/>
          <c:order val="0"/>
          <c:tx>
            <c:strRef>
              <c:f>'PARAMÈTRES DU PROJET'!$B$17</c:f>
              <c:strCache>
                <c:ptCount val="1"/>
                <c:pt idx="0">
                  <c:v>HORAIRES PLANIFIÉS</c:v>
                </c:pt>
              </c:strCache>
            </c:strRef>
          </c:tx>
          <c:spPr>
            <a:solidFill>
              <a:schemeClr val="accent2">
                <a:lumMod val="40000"/>
                <a:lumOff val="60000"/>
              </a:schemeClr>
            </a:solidFill>
            <a:ln>
              <a:noFill/>
            </a:ln>
            <a:effectLst/>
          </c:spPr>
          <c:invertIfNegative val="0"/>
          <c:dLbls>
            <c:dLbl>
              <c:idx val="0"/>
              <c:layout>
                <c:manualLayout>
                  <c:x val="2.4573043371421324E-3"/>
                  <c:y val="-3.692761470288971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39F-4851-A9F6-10ABCC0E3181}"/>
                </c:ext>
              </c:extLst>
            </c:dLbl>
            <c:dLbl>
              <c:idx val="1"/>
              <c:layout>
                <c:manualLayout>
                  <c:x val="0"/>
                  <c:y val="-3.93894556830823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39F-4851-A9F6-10ABCC0E3181}"/>
                </c:ext>
              </c:extLst>
            </c:dLbl>
            <c:dLbl>
              <c:idx val="2"/>
              <c:layout>
                <c:manualLayout>
                  <c:x val="-9.0100118184291873E-17"/>
                  <c:y val="-3.446577372269706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39F-4851-A9F6-10ABCC0E3181}"/>
                </c:ext>
              </c:extLst>
            </c:dLbl>
            <c:dLbl>
              <c:idx val="3"/>
              <c:layout>
                <c:manualLayout>
                  <c:x val="0"/>
                  <c:y val="-3.938945568308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39F-4851-A9F6-10ABCC0E3181}"/>
                </c:ext>
              </c:extLst>
            </c:dLbl>
            <c:dLbl>
              <c:idx val="5"/>
              <c:layout>
                <c:manualLayout>
                  <c:x val="0"/>
                  <c:y val="-5.169866058404564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39F-4851-A9F6-10ABCC0E3181}"/>
                </c:ext>
              </c:extLst>
            </c:dLbl>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'PARAMÈTRES DU PROJET'!$C$14:$H$14</c:f>
              <c:strCache>
                <c:ptCount val="6"/>
                <c:pt idx="0">
                  <c:v>ASSOCIÉ GÉNÉRAL</c:v>
                </c:pt>
                <c:pt idx="1">
                  <c:v>AFFAIRES</c:v>
                </c:pt>
                <c:pt idx="2">
                  <c:v>PLAIDEUR DE LA DÉFENSE</c:v>
                </c:pt>
                <c:pt idx="3">
                  <c:v>ACCESSOIRE INTELLECTUEL.</c:v>
                </c:pt>
                <c:pt idx="4">
                  <c:v>FAILLITE</c:v>
                </c:pt>
                <c:pt idx="5">
                  <c:v>PERSONNEL ADMINISTRATIF</c:v>
                </c:pt>
              </c:strCache>
            </c:strRef>
          </c:cat>
          <c:val>
            <c:numRef>
              <c:f>'PARAMÈTRES DU PROJET'!$C$17:$H$17</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0-0F16-4B3D-BA50-9FA94006C8CD}"/>
            </c:ext>
          </c:extLst>
        </c:ser>
        <c:ser>
          <c:idx val="1"/>
          <c:order val="1"/>
          <c:tx>
            <c:strRef>
              <c:f>'PARAMÈTRES DU PROJET'!$B$18</c:f>
              <c:strCache>
                <c:ptCount val="1"/>
                <c:pt idx="0">
                  <c:v>HEURES RÉELLES</c:v>
                </c:pt>
              </c:strCache>
            </c:strRef>
          </c:tx>
          <c:spPr>
            <a:solidFill>
              <a:schemeClr val="accent5"/>
            </a:solidFill>
            <a:ln>
              <a:noFill/>
            </a:ln>
            <a:effectLst/>
          </c:spPr>
          <c:invertIfNegative val="0"/>
          <c:dLbls>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'PARAMÈTRES DU PROJET'!$C$14:$H$14</c:f>
              <c:strCache>
                <c:ptCount val="6"/>
                <c:pt idx="0">
                  <c:v>ASSOCIÉ GÉNÉRAL</c:v>
                </c:pt>
                <c:pt idx="1">
                  <c:v>AFFAIRES</c:v>
                </c:pt>
                <c:pt idx="2">
                  <c:v>PLAIDEUR DE LA DÉFENSE</c:v>
                </c:pt>
                <c:pt idx="3">
                  <c:v>ACCESSOIRE INTELLECTUEL.</c:v>
                </c:pt>
                <c:pt idx="4">
                  <c:v>FAILLITE</c:v>
                </c:pt>
                <c:pt idx="5">
                  <c:v>PERSONNEL ADMINISTRATIF</c:v>
                </c:pt>
              </c:strCache>
            </c:strRef>
          </c:cat>
          <c:val>
            <c:numRef>
              <c:f>'PARAMÈTRES DU PROJET'!$C$18:$H$18</c:f>
              <c:numCache>
                <c:formatCode>#,##0.00</c:formatCode>
                <c:ptCount val="6"/>
                <c:pt idx="0">
                  <c:v>#N/A</c:v>
                </c:pt>
                <c:pt idx="1">
                  <c:v>#N/A</c:v>
                </c:pt>
                <c:pt idx="2">
                  <c:v>#N/A</c:v>
                </c:pt>
                <c:pt idx="3">
                  <c:v>#N/A</c:v>
                </c:pt>
                <c:pt idx="4">
                  <c:v>#N/A</c:v>
                </c:pt>
                <c:pt idx="5">
                  <c:v>#N/A</c:v>
                </c:pt>
              </c:numCache>
            </c:numRef>
          </c:val>
          <c:extLst>
            <c:ext xmlns:c16="http://schemas.microsoft.com/office/drawing/2014/chart" uri="{C3380CC4-5D6E-409C-BE32-E72D297353CC}">
              <c16:uniqueId val="{00000001-0F16-4B3D-BA50-9FA94006C8CD}"/>
            </c:ext>
          </c:extLst>
        </c:ser>
        <c:dLbls>
          <c:showLegendKey val="0"/>
          <c:showVal val="0"/>
          <c:showCatName val="0"/>
          <c:showSerName val="0"/>
          <c:showPercent val="0"/>
          <c:showBubbleSize val="0"/>
        </c:dLbls>
        <c:gapWidth val="199"/>
        <c:axId val="205854208"/>
        <c:axId val="205855744"/>
      </c:barChart>
      <c:catAx>
        <c:axId val="205854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tx1">
                    <a:lumMod val="65000"/>
                    <a:lumOff val="35000"/>
                  </a:schemeClr>
                </a:solidFill>
                <a:latin typeface="+mn-lt"/>
                <a:ea typeface="+mn-ea"/>
                <a:cs typeface="+mn-cs"/>
              </a:defRPr>
            </a:pPr>
            <a:endParaRPr lang="en-US"/>
          </a:p>
        </c:txPr>
        <c:crossAx val="205855744"/>
        <c:crosses val="autoZero"/>
        <c:auto val="1"/>
        <c:lblAlgn val="ctr"/>
        <c:lblOffset val="100"/>
        <c:noMultiLvlLbl val="0"/>
      </c:catAx>
      <c:valAx>
        <c:axId val="205855744"/>
        <c:scaling>
          <c:orientation val="minMax"/>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585420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[Update Project plan for law firms.xlsx]TOTAUX DE PROJETS!PivotTableTotals</c:name>
    <c:fmtId val="4"/>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'TOTAUX DE PROJETS'!$C$5</c:f>
              <c:strCache>
                <c:ptCount val="1"/>
                <c:pt idx="0">
                  <c:v>ASSOCIÉ GÉNÉRAL</c:v>
                </c:pt>
              </c:strCache>
            </c:strRef>
          </c:tx>
          <c:spPr>
            <a:solidFill>
              <a:schemeClr val="accent1"/>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PROJETS'!$C$6:$C$11</c:f>
              <c:numCache>
                <c:formatCode>#,##0.00\ [$€-40C]</c:formatCode>
                <c:ptCount val="5"/>
                <c:pt idx="0">
                  <c:v>7000</c:v>
                </c:pt>
                <c:pt idx="1">
                  <c:v>14000</c:v>
                </c:pt>
                <c:pt idx="2">
                  <c:v>35000</c:v>
                </c:pt>
                <c:pt idx="3">
                  <c:v>5250</c:v>
                </c:pt>
                <c:pt idx="4">
                  <c:v>17500</c:v>
                </c:pt>
              </c:numCache>
            </c:numRef>
          </c:val>
          <c:extLst>
            <c:ext xmlns:c16="http://schemas.microsoft.com/office/drawing/2014/chart" uri="{C3380CC4-5D6E-409C-BE32-E72D297353CC}">
              <c16:uniqueId val="{00000000-B460-4BAA-B31C-2B1BE94165FF}"/>
            </c:ext>
          </c:extLst>
        </c:ser>
        <c:ser>
          <c:idx val="1"/>
          <c:order val="1"/>
          <c:tx>
            <c:strRef>
              <c:f>'TOTAUX DE PROJETS'!$D$5</c:f>
              <c:strCache>
                <c:ptCount val="1"/>
                <c:pt idx="0">
                  <c:v>AFFAIRES</c:v>
                </c:pt>
              </c:strCache>
            </c:strRef>
          </c:tx>
          <c:spPr>
            <a:solidFill>
              <a:schemeClr val="accent2"/>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PROJETS'!$D$6:$D$11</c:f>
              <c:numCache>
                <c:formatCode>#,##0.00\ [$€-40C]</c:formatCode>
                <c:ptCount val="5"/>
                <c:pt idx="0">
                  <c:v>20000</c:v>
                </c:pt>
                <c:pt idx="1">
                  <c:v>40000</c:v>
                </c:pt>
                <c:pt idx="2">
                  <c:v>0</c:v>
                </c:pt>
                <c:pt idx="3">
                  <c:v>0</c:v>
                </c:pt>
                <c:pt idx="4">
                  <c:v>6250</c:v>
                </c:pt>
              </c:numCache>
            </c:numRef>
          </c:val>
          <c:extLst>
            <c:ext xmlns:c16="http://schemas.microsoft.com/office/drawing/2014/chart" uri="{C3380CC4-5D6E-409C-BE32-E72D297353CC}">
              <c16:uniqueId val="{00000001-B460-4BAA-B31C-2B1BE94165FF}"/>
            </c:ext>
          </c:extLst>
        </c:ser>
        <c:ser>
          <c:idx val="2"/>
          <c:order val="2"/>
          <c:tx>
            <c:strRef>
              <c:f>'TOTAUX DE PROJETS'!$E$5</c:f>
              <c:strCache>
                <c:ptCount val="1"/>
                <c:pt idx="0">
                  <c:v>PLAIDEUR DE LA DÉFENSE</c:v>
                </c:pt>
              </c:strCache>
            </c:strRef>
          </c:tx>
          <c:spPr>
            <a:solidFill>
              <a:schemeClr val="accent3"/>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PROJETS'!$E$6:$E$11</c:f>
              <c:numCache>
                <c:formatCode>#,##0.00\ [$€-40C]</c:formatCode>
                <c:ptCount val="5"/>
                <c:pt idx="0">
                  <c:v>0</c:v>
                </c:pt>
                <c:pt idx="1">
                  <c:v>0</c:v>
                </c:pt>
                <c:pt idx="2">
                  <c:v>75000</c:v>
                </c:pt>
                <c:pt idx="3">
                  <c:v>0</c:v>
                </c:pt>
                <c:pt idx="4">
                  <c:v>30000</c:v>
                </c:pt>
              </c:numCache>
            </c:numRef>
          </c:val>
          <c:extLst>
            <c:ext xmlns:c16="http://schemas.microsoft.com/office/drawing/2014/chart" uri="{C3380CC4-5D6E-409C-BE32-E72D297353CC}">
              <c16:uniqueId val="{00000002-B460-4BAA-B31C-2B1BE94165FF}"/>
            </c:ext>
          </c:extLst>
        </c:ser>
        <c:ser>
          <c:idx val="3"/>
          <c:order val="3"/>
          <c:tx>
            <c:strRef>
              <c:f>'TOTAUX DE PROJETS'!$F$5</c:f>
              <c:strCache>
                <c:ptCount val="1"/>
                <c:pt idx="0">
                  <c:v>PROPRIÉTÉ INTELLECTUELLE</c:v>
                </c:pt>
              </c:strCache>
            </c:strRef>
          </c:tx>
          <c:spPr>
            <a:solidFill>
              <a:schemeClr val="accent4"/>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PROJETS'!$F$6:$F$11</c:f>
              <c:numCache>
                <c:formatCode>#,##0.00\ [$€-40C]</c:formatCode>
                <c:ptCount val="5"/>
                <c:pt idx="0">
                  <c:v>0</c:v>
                </c:pt>
                <c:pt idx="1">
                  <c:v>11000</c:v>
                </c:pt>
                <c:pt idx="2">
                  <c:v>0</c:v>
                </c:pt>
                <c:pt idx="3">
                  <c:v>24750</c:v>
                </c:pt>
                <c:pt idx="4">
                  <c:v>0</c:v>
                </c:pt>
              </c:numCache>
            </c:numRef>
          </c:val>
          <c:extLst>
            <c:ext xmlns:c16="http://schemas.microsoft.com/office/drawing/2014/chart" uri="{C3380CC4-5D6E-409C-BE32-E72D297353CC}">
              <c16:uniqueId val="{00000003-B460-4BAA-B31C-2B1BE94165FF}"/>
            </c:ext>
          </c:extLst>
        </c:ser>
        <c:ser>
          <c:idx val="4"/>
          <c:order val="4"/>
          <c:tx>
            <c:strRef>
              <c:f>'TOTAUX DE PROJETS'!$G$5</c:f>
              <c:strCache>
                <c:ptCount val="1"/>
                <c:pt idx="0">
                  <c:v>FAILLITE</c:v>
                </c:pt>
              </c:strCache>
            </c:strRef>
          </c:tx>
          <c:spPr>
            <a:solidFill>
              <a:schemeClr val="accent5"/>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PROJETS'!$G$6:$G$11</c:f>
              <c:numCache>
                <c:formatCode>#,##0.00\ [$€-40C]</c:formatCode>
                <c:ptCount val="5"/>
                <c:pt idx="0">
                  <c:v>0</c:v>
                </c:pt>
                <c:pt idx="1">
                  <c:v>0</c:v>
                </c:pt>
                <c:pt idx="2">
                  <c:v>0</c:v>
                </c:pt>
                <c:pt idx="3">
                  <c:v>0</c:v>
                </c:pt>
                <c:pt idx="4">
                  <c:v>0</c:v>
                </c:pt>
              </c:numCache>
            </c:numRef>
          </c:val>
          <c:extLst>
            <c:ext xmlns:c16="http://schemas.microsoft.com/office/drawing/2014/chart" uri="{C3380CC4-5D6E-409C-BE32-E72D297353CC}">
              <c16:uniqueId val="{00000004-B460-4BAA-B31C-2B1BE94165FF}"/>
            </c:ext>
          </c:extLst>
        </c:ser>
        <c:ser>
          <c:idx val="5"/>
          <c:order val="5"/>
          <c:tx>
            <c:strRef>
              <c:f>'TOTAUX DE PROJETS'!$H$5</c:f>
              <c:strCache>
                <c:ptCount val="1"/>
                <c:pt idx="0">
                  <c:v>PERSONNEL ADMINISTRATIF</c:v>
                </c:pt>
              </c:strCache>
            </c:strRef>
          </c:tx>
          <c:spPr>
            <a:solidFill>
              <a:schemeClr val="accent6"/>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PROJETS'!$H$6:$H$11</c:f>
              <c:numCache>
                <c:formatCode>#,##0.00\ [$€-40C]</c:formatCode>
                <c:ptCount val="5"/>
                <c:pt idx="0">
                  <c:v>12500</c:v>
                </c:pt>
                <c:pt idx="1">
                  <c:v>20000</c:v>
                </c:pt>
                <c:pt idx="2">
                  <c:v>18750</c:v>
                </c:pt>
                <c:pt idx="3">
                  <c:v>5625</c:v>
                </c:pt>
                <c:pt idx="4">
                  <c:v>9375</c:v>
                </c:pt>
              </c:numCache>
            </c:numRef>
          </c:val>
          <c:extLst>
            <c:ext xmlns:c16="http://schemas.microsoft.com/office/drawing/2014/chart" uri="{C3380CC4-5D6E-409C-BE32-E72D297353CC}">
              <c16:uniqueId val="{00000005-B460-4BAA-B31C-2B1BE94165FF}"/>
            </c:ext>
          </c:extLst>
        </c:ser>
        <c:ser>
          <c:idx val="6"/>
          <c:order val="6"/>
          <c:tx>
            <c:strRef>
              <c:f>'TOTAUX DE PROJETS'!$I$5</c:f>
              <c:strCache>
                <c:ptCount val="1"/>
                <c:pt idx="0">
                  <c:v>GENERAL PARTNER  </c:v>
                </c:pt>
              </c:strCache>
            </c:strRef>
          </c:tx>
          <c:spPr>
            <a:solidFill>
              <a:schemeClr val="accent1">
                <a:lumMod val="60000"/>
              </a:schemeClr>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PROJETS'!$I$6:$I$11</c:f>
              <c:numCache>
                <c:formatCode>#,##0.00\ [$€-40C]</c:formatCode>
                <c:ptCount val="5"/>
                <c:pt idx="0">
                  <c:v>7700</c:v>
                </c:pt>
                <c:pt idx="1">
                  <c:v>13650</c:v>
                </c:pt>
                <c:pt idx="2">
                  <c:v>35000</c:v>
                </c:pt>
                <c:pt idx="3">
                  <c:v>5075</c:v>
                </c:pt>
                <c:pt idx="4">
                  <c:v>17850</c:v>
                </c:pt>
              </c:numCache>
            </c:numRef>
          </c:val>
          <c:extLst>
            <c:ext xmlns:c16="http://schemas.microsoft.com/office/drawing/2014/chart" uri="{C3380CC4-5D6E-409C-BE32-E72D297353CC}">
              <c16:uniqueId val="{00000006-B460-4BAA-B31C-2B1BE94165FF}"/>
            </c:ext>
          </c:extLst>
        </c:ser>
        <c:ser>
          <c:idx val="7"/>
          <c:order val="7"/>
          <c:tx>
            <c:strRef>
              <c:f>'TOTAUX DE PROJETS'!$J$5</c:f>
              <c:strCache>
                <c:ptCount val="1"/>
                <c:pt idx="0">
                  <c:v>BUSINESS    </c:v>
                </c:pt>
              </c:strCache>
            </c:strRef>
          </c:tx>
          <c:spPr>
            <a:solidFill>
              <a:schemeClr val="accent2">
                <a:lumMod val="60000"/>
              </a:schemeClr>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PROJETS'!$J$6:$J$11</c:f>
              <c:numCache>
                <c:formatCode>#,##0.00\ [$€-40C]</c:formatCode>
                <c:ptCount val="5"/>
                <c:pt idx="0">
                  <c:v>22000</c:v>
                </c:pt>
                <c:pt idx="1">
                  <c:v>39000</c:v>
                </c:pt>
                <c:pt idx="2">
                  <c:v>0</c:v>
                </c:pt>
                <c:pt idx="3">
                  <c:v>0</c:v>
                </c:pt>
                <c:pt idx="4">
                  <c:v>6375</c:v>
                </c:pt>
              </c:numCache>
            </c:numRef>
          </c:val>
          <c:extLst>
            <c:ext xmlns:c16="http://schemas.microsoft.com/office/drawing/2014/chart" uri="{C3380CC4-5D6E-409C-BE32-E72D297353CC}">
              <c16:uniqueId val="{00000007-B460-4BAA-B31C-2B1BE94165FF}"/>
            </c:ext>
          </c:extLst>
        </c:ser>
        <c:ser>
          <c:idx val="8"/>
          <c:order val="8"/>
          <c:tx>
            <c:strRef>
              <c:f>'TOTAUX DE PROJETS'!$K$5</c:f>
              <c:strCache>
                <c:ptCount val="1"/>
                <c:pt idx="0">
                  <c:v>DEFENSE LITIGATOR  </c:v>
                </c:pt>
              </c:strCache>
            </c:strRef>
          </c:tx>
          <c:spPr>
            <a:solidFill>
              <a:schemeClr val="accent3">
                <a:lumMod val="60000"/>
              </a:schemeClr>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PROJETS'!$K$6:$K$11</c:f>
              <c:numCache>
                <c:formatCode>#,##0.00\ [$€-40C]</c:formatCode>
                <c:ptCount val="5"/>
                <c:pt idx="0">
                  <c:v>0</c:v>
                </c:pt>
                <c:pt idx="1">
                  <c:v>0</c:v>
                </c:pt>
                <c:pt idx="2">
                  <c:v>75000</c:v>
                </c:pt>
                <c:pt idx="3">
                  <c:v>0</c:v>
                </c:pt>
                <c:pt idx="4">
                  <c:v>30600</c:v>
                </c:pt>
              </c:numCache>
            </c:numRef>
          </c:val>
          <c:extLst>
            <c:ext xmlns:c16="http://schemas.microsoft.com/office/drawing/2014/chart" uri="{C3380CC4-5D6E-409C-BE32-E72D297353CC}">
              <c16:uniqueId val="{00000008-B460-4BAA-B31C-2B1BE94165FF}"/>
            </c:ext>
          </c:extLst>
        </c:ser>
        <c:ser>
          <c:idx val="9"/>
          <c:order val="9"/>
          <c:tx>
            <c:strRef>
              <c:f>'TOTAUX DE PROJETS'!$L$5</c:f>
              <c:strCache>
                <c:ptCount val="1"/>
                <c:pt idx="0">
                  <c:v>BANKRUPTCY  </c:v>
                </c:pt>
              </c:strCache>
            </c:strRef>
          </c:tx>
          <c:spPr>
            <a:solidFill>
              <a:schemeClr val="accent4">
                <a:lumMod val="60000"/>
              </a:schemeClr>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PROJETS'!$L$6:$L$11</c:f>
              <c:numCache>
                <c:formatCode>#,##0.00\ [$€-40C]</c:formatCode>
                <c:ptCount val="5"/>
                <c:pt idx="0">
                  <c:v>0</c:v>
                </c:pt>
                <c:pt idx="1">
                  <c:v>0</c:v>
                </c:pt>
                <c:pt idx="2">
                  <c:v>0</c:v>
                </c:pt>
                <c:pt idx="3">
                  <c:v>0</c:v>
                </c:pt>
                <c:pt idx="4">
                  <c:v>0</c:v>
                </c:pt>
              </c:numCache>
            </c:numRef>
          </c:val>
          <c:extLst>
            <c:ext xmlns:c16="http://schemas.microsoft.com/office/drawing/2014/chart" uri="{C3380CC4-5D6E-409C-BE32-E72D297353CC}">
              <c16:uniqueId val="{00000009-B460-4BAA-B31C-2B1BE94165FF}"/>
            </c:ext>
          </c:extLst>
        </c:ser>
        <c:ser>
          <c:idx val="10"/>
          <c:order val="10"/>
          <c:tx>
            <c:strRef>
              <c:f>'TOTAUX DE PROJETS'!$M$5</c:f>
              <c:strCache>
                <c:ptCount val="1"/>
                <c:pt idx="0">
                  <c:v>INTELLECTUAL PROPERTY  </c:v>
                </c:pt>
              </c:strCache>
            </c:strRef>
          </c:tx>
          <c:spPr>
            <a:solidFill>
              <a:schemeClr val="accent5">
                <a:lumMod val="60000"/>
              </a:schemeClr>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PROJETS'!$M$6:$M$11</c:f>
              <c:numCache>
                <c:formatCode>#,##0.00\ [$€-40C]</c:formatCode>
                <c:ptCount val="5"/>
                <c:pt idx="0">
                  <c:v>0</c:v>
                </c:pt>
                <c:pt idx="1">
                  <c:v>10725</c:v>
                </c:pt>
                <c:pt idx="2">
                  <c:v>0</c:v>
                </c:pt>
                <c:pt idx="3">
                  <c:v>23925</c:v>
                </c:pt>
                <c:pt idx="4">
                  <c:v>0</c:v>
                </c:pt>
              </c:numCache>
            </c:numRef>
          </c:val>
          <c:extLst>
            <c:ext xmlns:c16="http://schemas.microsoft.com/office/drawing/2014/chart" uri="{C3380CC4-5D6E-409C-BE32-E72D297353CC}">
              <c16:uniqueId val="{0000000A-B460-4BAA-B31C-2B1BE94165FF}"/>
            </c:ext>
          </c:extLst>
        </c:ser>
        <c:ser>
          <c:idx val="11"/>
          <c:order val="11"/>
          <c:tx>
            <c:strRef>
              <c:f>'TOTAUX DE PROJETS'!$N$5</c:f>
              <c:strCache>
                <c:ptCount val="1"/>
                <c:pt idx="0">
                  <c:v>ADMIN STAFF  </c:v>
                </c:pt>
              </c:strCache>
            </c:strRef>
          </c:tx>
          <c:spPr>
            <a:solidFill>
              <a:schemeClr val="accent6">
                <a:lumMod val="60000"/>
              </a:schemeClr>
            </a:solidFill>
            <a:ln>
              <a:noFill/>
            </a:ln>
            <a:effectLst/>
          </c:spPr>
          <c:invertIfNegative val="0"/>
          <c:cat>
            <c:strRef>
              <c:f>'TOTAUX DE PROJETS'!$B$6:$B$11</c:f>
              <c:strCache>
                <c:ptCount val="5"/>
                <c:pt idx="0">
                  <c:v>Projet 1</c:v>
                </c:pt>
                <c:pt idx="1">
                  <c:v>Projet 2</c:v>
                </c:pt>
                <c:pt idx="2">
                  <c:v>Projet 3</c:v>
                </c:pt>
                <c:pt idx="3">
                  <c:v>Projet 4</c:v>
                </c:pt>
                <c:pt idx="4">
                  <c:v>Projet 5</c:v>
                </c:pt>
              </c:strCache>
            </c:strRef>
          </c:cat>
          <c:val>
            <c:numRef>
              <c:f>'TOTAUX DE PROJETS'!$N$6:$N$11</c:f>
              <c:numCache>
                <c:formatCode>#,##0.00\ [$€-40C]</c:formatCode>
                <c:ptCount val="5"/>
                <c:pt idx="0">
                  <c:v>13750</c:v>
                </c:pt>
                <c:pt idx="1">
                  <c:v>19500</c:v>
                </c:pt>
                <c:pt idx="2">
                  <c:v>18750</c:v>
                </c:pt>
                <c:pt idx="3">
                  <c:v>5437.5</c:v>
                </c:pt>
                <c:pt idx="4">
                  <c:v>9562.5</c:v>
                </c:pt>
              </c:numCache>
            </c:numRef>
          </c:val>
          <c:extLst>
            <c:ext xmlns:c16="http://schemas.microsoft.com/office/drawing/2014/chart" uri="{C3380CC4-5D6E-409C-BE32-E72D297353CC}">
              <c16:uniqueId val="{0000000B-B460-4BAA-B31C-2B1BE94165FF}"/>
            </c:ext>
          </c:extLst>
        </c:ser>
        <c:dLbls>
          <c:showLegendKey val="0"/>
          <c:showVal val="0"/>
          <c:showCatName val="0"/>
          <c:showSerName val="0"/>
          <c:showPercent val="0"/>
          <c:showBubbleSize val="0"/>
        </c:dLbls>
        <c:gapWidth val="182"/>
        <c:axId val="833689776"/>
        <c:axId val="833719056"/>
      </c:barChart>
      <c:catAx>
        <c:axId val="83368977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3719056"/>
        <c:crosses val="autoZero"/>
        <c:auto val="1"/>
        <c:lblAlgn val="ctr"/>
        <c:lblOffset val="100"/>
        <c:noMultiLvlLbl val="0"/>
      </c:catAx>
      <c:valAx>
        <c:axId val="833719056"/>
        <c:scaling>
          <c:orientation val="minMax"/>
        </c:scaling>
        <c:delete val="0"/>
        <c:axPos val="b"/>
        <c:majorGridlines>
          <c:spPr>
            <a:ln w="9525" cap="flat" cmpd="sng" algn="ctr">
              <a:solidFill>
                <a:schemeClr val="tx1">
                  <a:lumMod val="15000"/>
                  <a:lumOff val="85000"/>
                </a:schemeClr>
              </a:solidFill>
              <a:round/>
            </a:ln>
            <a:effectLst/>
          </c:spPr>
        </c:majorGridlines>
        <c:numFmt formatCode="#,##0.00\ [$€-40C]"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368977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6">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12">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0</xdr:col>
      <xdr:colOff>110490</xdr:colOff>
      <xdr:row>11</xdr:row>
      <xdr:rowOff>102869</xdr:rowOff>
    </xdr:from>
    <xdr:to>
      <xdr:col>3</xdr:col>
      <xdr:colOff>26670</xdr:colOff>
      <xdr:row>41</xdr:row>
      <xdr:rowOff>3810</xdr:rowOff>
    </xdr:to>
    <xdr:graphicFrame macro="">
      <xdr:nvGraphicFramePr>
        <xdr:cNvPr id="7" name="Chart 6" descr="Column chart showing planned versus actual cost">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3</xdr:col>
      <xdr:colOff>306705</xdr:colOff>
      <xdr:row>11</xdr:row>
      <xdr:rowOff>95249</xdr:rowOff>
    </xdr:from>
    <xdr:to>
      <xdr:col>6</xdr:col>
      <xdr:colOff>217170</xdr:colOff>
      <xdr:row>40</xdr:row>
      <xdr:rowOff>171450</xdr:rowOff>
    </xdr:to>
    <xdr:graphicFrame macro="">
      <xdr:nvGraphicFramePr>
        <xdr:cNvPr id="8" name="Chart 7" descr="Column chart showing planned versus actual hours">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350520</xdr:colOff>
      <xdr:row>3</xdr:row>
      <xdr:rowOff>38100</xdr:rowOff>
    </xdr:from>
    <xdr:to>
      <xdr:col>18</xdr:col>
      <xdr:colOff>457200</xdr:colOff>
      <xdr:row>21</xdr:row>
      <xdr:rowOff>45720</xdr:rowOff>
    </xdr:to>
    <xdr:sp macro="" textlink="">
      <xdr:nvSpPr>
        <xdr:cNvPr id="2" name="Rectangle: Rounded Corners 1">
          <a:extLst>
            <a:ext uri="{FF2B5EF4-FFF2-40B4-BE49-F238E27FC236}">
              <a16:creationId xmlns:a16="http://schemas.microsoft.com/office/drawing/2014/main" id="{B014C0D9-4631-40B5-8995-67D41D47BD77}"/>
            </a:ext>
          </a:extLst>
        </xdr:cNvPr>
        <xdr:cNvSpPr/>
      </xdr:nvSpPr>
      <xdr:spPr>
        <a:xfrm>
          <a:off x="14965680" y="929640"/>
          <a:ext cx="5730240" cy="3505200"/>
        </a:xfrm>
        <a:prstGeom prst="round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MX" sz="1100" b="0" i="0">
              <a:solidFill>
                <a:schemeClr val="lt1"/>
              </a:solidFill>
              <a:effectLst/>
              <a:latin typeface="+mn-lt"/>
              <a:ea typeface="+mn-ea"/>
              <a:cs typeface="+mn-cs"/>
            </a:rPr>
            <a:t>À PROPOS DE CE MODÈLE Utiliser </a:t>
          </a:r>
          <a:r>
            <a:rPr lang="en-US" sz="1100" b="0" i="0" u="none" strike="noStrike">
              <a:solidFill>
                <a:schemeClr val="lt1"/>
              </a:solidFill>
              <a:effectLst/>
              <a:latin typeface="+mn-lt"/>
              <a:ea typeface="+mn-ea"/>
              <a:cs typeface="+mn-cs"/>
            </a:rPr>
            <a:t> </a:t>
          </a:r>
        </a:p>
        <a:p>
          <a:pPr algn="l"/>
          <a:r>
            <a:rPr lang="es-MX" sz="1100" b="0" i="0">
              <a:solidFill>
                <a:schemeClr val="lt1"/>
              </a:solidFill>
              <a:effectLst/>
              <a:latin typeface="+mn-lt"/>
              <a:ea typeface="+mn-ea"/>
              <a:cs typeface="+mn-cs"/>
            </a:rPr>
            <a:t>ce cahier d’exercices permet de suivre les paramètres du projet, les détails du projet et les totaux de projet lors de la planification de projets pour les cabinets d’avocats. Remplissez le nom de l’entreprise dans la feuille de paramètres du projet et elle sera automatiquement mise à jour dans les autres fiches. Saisissez les informations dans la fiche de paramètres du projet pour mettre à jour les schémas de colonnes, ainsi que dans la fiche des détails du projet. Le tableau croisé dans la feuille de travail Total de Projet est automatiquement mis à jour </a:t>
          </a:r>
        </a:p>
        <a:p>
          <a:pPr algn="l"/>
          <a:r>
            <a:rPr lang="en-US" sz="1100" b="1" i="0" u="none" strike="noStrike">
              <a:solidFill>
                <a:schemeClr val="lt1"/>
              </a:solidFill>
              <a:effectLst/>
              <a:latin typeface="+mn-lt"/>
              <a:ea typeface="+mn-ea"/>
              <a:cs typeface="+mn-cs"/>
            </a:rPr>
            <a:t>Note:  </a:t>
          </a:r>
        </a:p>
        <a:p>
          <a:pPr algn="l"/>
          <a:r>
            <a:rPr lang="es-MX" sz="1100" b="0" i="0">
              <a:solidFill>
                <a:schemeClr val="lt1"/>
              </a:solidFill>
              <a:effectLst/>
              <a:latin typeface="+mn-lt"/>
              <a:ea typeface="+mn-ea"/>
              <a:cs typeface="+mn-cs"/>
            </a:rPr>
            <a:t>Des instructions supplémentaires ont été fournies dans la colonne A de chaque feuille de calcul. Ce texte a été intentionnellement caché. Pour supprimer du texte, sélectionnez la colonne A, puis SUPPRIMER. Pour afficher le texte, sélectionnez la colonne A, puis changez la couleur de la police. Pour en savoir plus sur les tables dans les feuilles de calcul, appuyez sur SHIFT puis F10 dans un tableau, sélectionnez l’option TABLE, puis sélectionnez TEXTE ALTERNATIF. Pour le tableau croisé dans la feuille de calcul Total de projet, appuyez sur SHIFT puis F10 dans le tableau, sélectionnez OPTIONS DU TABLEAU DYNAMIQUE, puis sélectionnez l’onglet TEXTE ALT. </a:t>
          </a:r>
          <a:endParaRPr lang="en-US" sz="1100" b="1" i="0" u="none" strike="noStrike">
            <a:solidFill>
              <a:schemeClr val="lt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121920</xdr:colOff>
      <xdr:row>2</xdr:row>
      <xdr:rowOff>274320</xdr:rowOff>
    </xdr:from>
    <xdr:to>
      <xdr:col>31</xdr:col>
      <xdr:colOff>457200</xdr:colOff>
      <xdr:row>13</xdr:row>
      <xdr:rowOff>152400</xdr:rowOff>
    </xdr:to>
    <xdr:sp macro="" textlink="">
      <xdr:nvSpPr>
        <xdr:cNvPr id="2" name="Arrow: Left 1">
          <a:extLst>
            <a:ext uri="{FF2B5EF4-FFF2-40B4-BE49-F238E27FC236}">
              <a16:creationId xmlns:a16="http://schemas.microsoft.com/office/drawing/2014/main" id="{592A1D3D-A9DC-4B04-B3D1-F5EF1AD39F3D}"/>
            </a:ext>
          </a:extLst>
        </xdr:cNvPr>
        <xdr:cNvSpPr/>
      </xdr:nvSpPr>
      <xdr:spPr>
        <a:xfrm>
          <a:off x="12420600" y="982980"/>
          <a:ext cx="4892040" cy="392430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r>
            <a:rPr lang="en-US" sz="1100" b="1">
              <a:solidFill>
                <a:schemeClr val="lt1"/>
              </a:solidFill>
              <a:effectLst/>
              <a:latin typeface="+mn-lt"/>
              <a:ea typeface="+mn-ea"/>
              <a:cs typeface="+mn-cs"/>
            </a:rPr>
            <a:t>INFO:</a:t>
          </a:r>
        </a:p>
        <a:p>
          <a:r>
            <a:rPr lang="es-MX" sz="1100" b="0" i="0">
              <a:solidFill>
                <a:schemeClr val="lt1"/>
              </a:solidFill>
              <a:effectLst/>
              <a:latin typeface="+mn-lt"/>
              <a:ea typeface="+mn-ea"/>
              <a:cs typeface="+mn-cs"/>
            </a:rPr>
            <a:t>Pour ajouter une ligne, sélectionnez la case la plus à droite du corps du tableau (pas la ligne des totaux) et appuyez sur Tab, ou appuyez sur SHIFT puis F10 dans le tableau où vous souhaitez insérer la ligne, puis sélectionnez Insérer | Lignes de tableau au-dessus/ci-dessous.</a:t>
          </a:r>
        </a:p>
        <a:p>
          <a:r>
            <a:rPr lang="es-MX" sz="1100" b="0" i="0">
              <a:solidFill>
                <a:schemeClr val="lt1"/>
              </a:solidFill>
              <a:effectLst/>
              <a:latin typeface="+mn-lt"/>
              <a:ea typeface="+mn-ea"/>
              <a:cs typeface="+mn-cs"/>
            </a:rPr>
            <a:t>Assurez-vous que toutes les lignes inutilisées soient supprimées, car le tableau dynamique PROJECT TOTALS utilisera toutes les cellules du tableau, ce qui donnera sinon des résultats erronés.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14</xdr:col>
      <xdr:colOff>167640</xdr:colOff>
      <xdr:row>2</xdr:row>
      <xdr:rowOff>129540</xdr:rowOff>
    </xdr:from>
    <xdr:to>
      <xdr:col>23</xdr:col>
      <xdr:colOff>320040</xdr:colOff>
      <xdr:row>10</xdr:row>
      <xdr:rowOff>297180</xdr:rowOff>
    </xdr:to>
    <xdr:sp macro="" textlink="">
      <xdr:nvSpPr>
        <xdr:cNvPr id="3" name="Arrow: Left 2">
          <a:extLst>
            <a:ext uri="{FF2B5EF4-FFF2-40B4-BE49-F238E27FC236}">
              <a16:creationId xmlns:a16="http://schemas.microsoft.com/office/drawing/2014/main" id="{BF370E50-7041-BF85-ED11-D57FD57231CC}"/>
            </a:ext>
          </a:extLst>
        </xdr:cNvPr>
        <xdr:cNvSpPr/>
      </xdr:nvSpPr>
      <xdr:spPr>
        <a:xfrm>
          <a:off x="11833860" y="838200"/>
          <a:ext cx="5334000" cy="3459480"/>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en-US" sz="1100" b="1">
            <a:solidFill>
              <a:schemeClr val="lt1"/>
            </a:solidFill>
            <a:effectLst/>
            <a:latin typeface="+mn-lt"/>
            <a:ea typeface="+mn-ea"/>
            <a:cs typeface="+mn-cs"/>
          </a:endParaRPr>
        </a:p>
        <a:p>
          <a:r>
            <a:rPr lang="en-US" sz="1100" b="1">
              <a:solidFill>
                <a:schemeClr val="lt1"/>
              </a:solidFill>
              <a:effectLst/>
              <a:latin typeface="+mn-lt"/>
              <a:ea typeface="+mn-ea"/>
              <a:cs typeface="+mn-cs"/>
            </a:rPr>
            <a:t>INFO</a:t>
          </a:r>
          <a:endParaRPr lang="en-US" b="1">
            <a:effectLst/>
          </a:endParaRPr>
        </a:p>
        <a:p>
          <a:r>
            <a:rPr lang="es-MX" sz="1100" b="0" i="0">
              <a:solidFill>
                <a:schemeClr val="lt1"/>
              </a:solidFill>
              <a:effectLst/>
              <a:latin typeface="+mn-lt"/>
              <a:ea typeface="+mn-ea"/>
              <a:cs typeface="+mn-cs"/>
            </a:rPr>
            <a:t>Ce tableau croisé dynamique ne se rafraîchira pas automatiquement. Pour le rafraîchir, sélectionnez-le (n’importe quelle cellule dans le tableau croisé dynamique), dans les OUTILS TABLEAU DYNAMIQUE | ANALYSER l’onglet ruban appuie sur Actualiser. Ou appuyez sur MAJ puis F10 dans le tableau croisé dynamique et sélectionnez Actualiser.</a:t>
          </a:r>
        </a:p>
        <a:p>
          <a:r>
            <a:rPr lang="es-MX" sz="1100" b="0" i="0">
              <a:solidFill>
                <a:schemeClr val="lt1"/>
              </a:solidFill>
              <a:effectLst/>
              <a:latin typeface="+mn-lt"/>
              <a:ea typeface="+mn-ea"/>
              <a:cs typeface="+mn-cs"/>
            </a:rPr>
            <a:t>Pour supprimer cette astuce, sélectionnez n’importe quelle arête et appuyez sur Supprimer.</a:t>
          </a:r>
          <a:endParaRPr lang="en-US">
            <a:effectLst/>
          </a:endParaRPr>
        </a:p>
        <a:p>
          <a:pPr algn="l"/>
          <a:endParaRPr lang="en-US" sz="1100"/>
        </a:p>
      </xdr:txBody>
    </xdr:sp>
    <xdr:clientData/>
  </xdr:twoCellAnchor>
  <xdr:twoCellAnchor>
    <xdr:from>
      <xdr:col>0</xdr:col>
      <xdr:colOff>114300</xdr:colOff>
      <xdr:row>11</xdr:row>
      <xdr:rowOff>99060</xdr:rowOff>
    </xdr:from>
    <xdr:to>
      <xdr:col>14</xdr:col>
      <xdr:colOff>83820</xdr:colOff>
      <xdr:row>35</xdr:row>
      <xdr:rowOff>83820</xdr:rowOff>
    </xdr:to>
    <xdr:graphicFrame macro="">
      <xdr:nvGraphicFramePr>
        <xdr:cNvPr id="5" name="Chart 4">
          <a:extLst>
            <a:ext uri="{FF2B5EF4-FFF2-40B4-BE49-F238E27FC236}">
              <a16:creationId xmlns:a16="http://schemas.microsoft.com/office/drawing/2014/main" id="{FDC9B289-EAC5-7290-1DE7-C580715ECC6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lanning Wash Unit" refreshedDate="46025.461145254631" createdVersion="5" refreshedVersion="8" minRefreshableVersion="3" recordCount="5" xr:uid="{00000000-000A-0000-FFFF-FFFF00000000}">
  <cacheSource type="worksheet">
    <worksheetSource name="Details"/>
  </cacheSource>
  <cacheFields count="22">
    <cacheField name="PROJECT NAME" numFmtId="0">
      <sharedItems count="27">
        <s v="Project 1"/>
        <s v="Project 2"/>
        <s v="Project 3"/>
        <s v="Project 4"/>
        <s v="Project 5"/>
        <s v="A. Datum Corporation" u="1"/>
        <s v="School of Fine Art" u="1"/>
        <s v="Blue Yonder Airlines" u="1"/>
        <s v="City Power &amp; Light" u="1"/>
        <s v="Lucerne Publishing" u="1"/>
        <s v="Fourth Coffee" u="1"/>
        <s v="Contoso, Ltd." u="1"/>
        <s v="Contoso Pharmaceuticals" u="1"/>
        <s v="Coho Vineyard" u="1"/>
        <s v="Humongous Insurance" u="1"/>
        <s v="Adventure Works" u="1"/>
        <s v="Northwind Traders" u="1"/>
        <s v="Consolidated Messenger" u="1"/>
        <s v="Coho Vineyard &amp; Winery" u="1"/>
        <s v="Fabrikam, Inc." u="1"/>
        <s v="Margie's Travel" u="1"/>
        <s v="Proseware, Inc." u="1"/>
        <s v="Baldwin Museum of Science" u="1"/>
        <s v="Alpine Ski House" u="1"/>
        <s v="Graphic Design Institute" u="1"/>
        <s v="Litware, Inc." u="1"/>
        <s v="Coho Winery" u="1"/>
      </sharedItems>
    </cacheField>
    <cacheField name="PROJECT TYPE" numFmtId="0">
      <sharedItems/>
    </cacheField>
    <cacheField name="ESTIMATED START" numFmtId="14">
      <sharedItems containsSemiMixedTypes="0" containsNonDate="0" containsDate="1" containsString="0" minDate="2026-01-03T00:00:00" maxDate="2026-08-12T00:00:00"/>
    </cacheField>
    <cacheField name="ESTIMATED FINISH" numFmtId="14">
      <sharedItems containsSemiMixedTypes="0" containsNonDate="0" containsDate="1" containsString="0" minDate="2026-03-04T00:00:00" maxDate="2026-09-11T00:00:00"/>
    </cacheField>
    <cacheField name="ACTUAL START" numFmtId="14">
      <sharedItems containsSemiMixedTypes="0" containsNonDate="0" containsDate="1" containsString="0" minDate="2026-01-13T00:00:00" maxDate="2026-08-22T00:00:00"/>
    </cacheField>
    <cacheField name="ACTUAL FINISH" numFmtId="14">
      <sharedItems containsSemiMixedTypes="0" containsNonDate="0" containsDate="1" containsString="0" minDate="2026-03-09T00:00:00" maxDate="2026-09-20T00:00:00"/>
    </cacheField>
    <cacheField name="ESTIMATED WORK" numFmtId="0">
      <sharedItems containsSemiMixedTypes="0" containsString="0" containsNumber="1" containsInteger="1" minValue="150" maxValue="500"/>
    </cacheField>
    <cacheField name="ACTUAL WORK" numFmtId="0">
      <sharedItems containsSemiMixedTypes="0" containsString="0" containsNumber="1" containsInteger="1" minValue="145" maxValue="500"/>
    </cacheField>
    <cacheField name="ESTIMATED DURATION" numFmtId="0">
      <sharedItems containsSemiMixedTypes="0" containsString="0" containsNumber="1" containsInteger="1" minValue="0" maxValue="71"/>
    </cacheField>
    <cacheField name="ACTUAL DURATION" numFmtId="0">
      <sharedItems containsSemiMixedTypes="0" containsString="0" containsNumber="1" containsInteger="1" minValue="0" maxValue="71"/>
    </cacheField>
    <cacheField name="GENERAL PARTNER" numFmtId="164">
      <sharedItems containsSemiMixedTypes="0" containsString="0" containsNumber="1" containsInteger="1" minValue="5250" maxValue="35000"/>
    </cacheField>
    <cacheField name="BUSINESS LAWYER" numFmtId="164">
      <sharedItems containsSemiMixedTypes="0" containsString="0" containsNumber="1" containsInteger="1" minValue="0" maxValue="40000"/>
    </cacheField>
    <cacheField name="DEFENSE LITIGATOR" numFmtId="164">
      <sharedItems containsSemiMixedTypes="0" containsString="0" containsNumber="1" containsInteger="1" minValue="0" maxValue="75000"/>
    </cacheField>
    <cacheField name="INTELLECTUAL PROPERTY LAWYER" numFmtId="164">
      <sharedItems containsSemiMixedTypes="0" containsString="0" containsNumber="1" containsInteger="1" minValue="0" maxValue="24750"/>
    </cacheField>
    <cacheField name="BANKRUPTCY LAWYER" numFmtId="164">
      <sharedItems containsSemiMixedTypes="0" containsString="0" containsNumber="1" containsInteger="1" minValue="0" maxValue="0"/>
    </cacheField>
    <cacheField name="ADMIN STAFF" numFmtId="164">
      <sharedItems containsSemiMixedTypes="0" containsString="0" containsNumber="1" containsInteger="1" minValue="5625" maxValue="20000"/>
    </cacheField>
    <cacheField name="GENERAL PARTNER 2" numFmtId="164">
      <sharedItems containsSemiMixedTypes="0" containsString="0" containsNumber="1" containsInteger="1" minValue="5075" maxValue="35000"/>
    </cacheField>
    <cacheField name="BUSINESS LAWYER 2" numFmtId="164">
      <sharedItems containsSemiMixedTypes="0" containsString="0" containsNumber="1" containsInteger="1" minValue="0" maxValue="39000"/>
    </cacheField>
    <cacheField name="DEFENSE LITIGATOR 2" numFmtId="164">
      <sharedItems containsSemiMixedTypes="0" containsString="0" containsNumber="1" containsInteger="1" minValue="0" maxValue="75000"/>
    </cacheField>
    <cacheField name="INTELLECTUAL PROPERTY LAWYER 2" numFmtId="164">
      <sharedItems containsSemiMixedTypes="0" containsString="0" containsNumber="1" containsInteger="1" minValue="0" maxValue="23925"/>
    </cacheField>
    <cacheField name="BANKRUPTCY LAWYER 2" numFmtId="164">
      <sharedItems containsSemiMixedTypes="0" containsString="0" containsNumber="1" containsInteger="1" minValue="0" maxValue="0"/>
    </cacheField>
    <cacheField name="ADMIN STAFF 2" numFmtId="164">
      <sharedItems containsSemiMixedTypes="0" containsString="0" containsNumber="1" minValue="5437.5" maxValue="195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
  <r>
    <x v="0"/>
    <s v="Business Incorporation"/>
    <d v="2026-01-03T00:00:00"/>
    <d v="2026-03-04T00:00:00"/>
    <d v="2026-01-13T00:00:00"/>
    <d v="2026-03-09T00:00:00"/>
    <n v="200"/>
    <n v="220"/>
    <n v="61"/>
    <n v="56"/>
    <n v="7000"/>
    <n v="20000"/>
    <n v="0"/>
    <n v="0"/>
    <n v="0"/>
    <n v="12500"/>
    <n v="7700"/>
    <n v="22000"/>
    <n v="0"/>
    <n v="0"/>
    <n v="0"/>
    <n v="13750"/>
  </r>
  <r>
    <x v="1"/>
    <s v="Business Acquisition"/>
    <d v="2026-02-02T00:00:00"/>
    <d v="2026-04-13T00:00:00"/>
    <d v="2026-02-12T00:00:00"/>
    <d v="2026-04-23T00:00:00"/>
    <n v="400"/>
    <n v="390"/>
    <n v="71"/>
    <n v="71"/>
    <n v="14000"/>
    <n v="40000"/>
    <n v="0"/>
    <n v="11000"/>
    <n v="0"/>
    <n v="20000"/>
    <n v="13650"/>
    <n v="39000"/>
    <n v="0"/>
    <n v="10725"/>
    <n v="0"/>
    <n v="19500"/>
  </r>
  <r>
    <x v="2"/>
    <s v="Product Liability Defense"/>
    <d v="2026-06-02T00:00:00"/>
    <d v="2026-06-02T00:00:00"/>
    <d v="2026-06-02T00:00:00"/>
    <d v="2026-06-22T00:00:00"/>
    <n v="500"/>
    <n v="500"/>
    <n v="0"/>
    <n v="20"/>
    <n v="35000"/>
    <n v="0"/>
    <n v="75000"/>
    <n v="0"/>
    <n v="0"/>
    <n v="18750"/>
    <n v="35000"/>
    <n v="0"/>
    <n v="75000"/>
    <n v="0"/>
    <n v="0"/>
    <n v="18750"/>
  </r>
  <r>
    <x v="3"/>
    <s v="Patent Application"/>
    <d v="2026-07-22T00:00:00"/>
    <d v="2026-08-21T00:00:00"/>
    <d v="2026-08-21T00:00:00"/>
    <d v="2026-08-21T00:00:00"/>
    <n v="150"/>
    <n v="145"/>
    <n v="29"/>
    <n v="0"/>
    <n v="5250"/>
    <n v="0"/>
    <n v="0"/>
    <n v="24750"/>
    <n v="0"/>
    <n v="5625"/>
    <n v="5075"/>
    <n v="0"/>
    <n v="0"/>
    <n v="23925"/>
    <n v="0"/>
    <n v="5437.5"/>
  </r>
  <r>
    <x v="4"/>
    <s v="Employee Lawsuit"/>
    <d v="2026-08-11T00:00:00"/>
    <d v="2026-09-10T00:00:00"/>
    <d v="2026-08-21T00:00:00"/>
    <d v="2026-09-19T00:00:00"/>
    <n v="250"/>
    <n v="255"/>
    <n v="29"/>
    <n v="28"/>
    <n v="17500"/>
    <n v="6250"/>
    <n v="30000"/>
    <n v="0"/>
    <n v="0"/>
    <n v="9375"/>
    <n v="17850"/>
    <n v="6375"/>
    <n v="30600"/>
    <n v="0"/>
    <n v="0"/>
    <n v="9562.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PivotTableTotals" cacheId="0" applyNumberFormats="0" applyBorderFormats="0" applyFontFormats="0" applyPatternFormats="0" applyAlignmentFormats="0" applyWidthHeightFormats="1" dataCaption="Values" grandTotalCaption="Général total" updatedVersion="8" minRefreshableVersion="3" useAutoFormatting="1" itemPrintTitles="1" createdVersion="5" indent="0" compact="0" compactData="0" multipleFieldFilters="0" chartFormat="6">
  <location ref="B5:N11" firstHeaderRow="0" firstDataRow="1" firstDataCol="1"/>
  <pivotFields count="22">
    <pivotField name="NOM DU PROJET" axis="axisRow" compact="0" outline="0" showAll="0">
      <items count="28">
        <item m="1" x="5"/>
        <item m="1" x="15"/>
        <item m="1" x="23"/>
        <item m="1" x="22"/>
        <item m="1" x="7"/>
        <item m="1" x="8"/>
        <item m="1" x="13"/>
        <item m="1" x="18"/>
        <item m="1" x="26"/>
        <item m="1" x="17"/>
        <item m="1" x="12"/>
        <item m="1" x="11"/>
        <item m="1" x="19"/>
        <item m="1" x="10"/>
        <item m="1" x="24"/>
        <item m="1" x="14"/>
        <item m="1" x="25"/>
        <item m="1" x="9"/>
        <item m="1" x="20"/>
        <item m="1" x="16"/>
        <item m="1" x="21"/>
        <item m="1" x="6"/>
        <item n="Projet 1" x="0"/>
        <item n="Projet 2" x="1"/>
        <item n="Projet 3" x="2"/>
        <item n="Projet 4" x="3"/>
        <item n="Projet 5" x="4"/>
        <item t="default"/>
      </items>
    </pivotField>
    <pivotField compact="0" outline="0" showAll="0"/>
    <pivotField compact="0" numFmtId="14" outline="0" showAll="0"/>
    <pivotField compact="0" numFmtId="14" outline="0" showAll="0"/>
    <pivotField compact="0" outline="0" showAll="0"/>
    <pivotField compact="0" outline="0" showAll="0"/>
    <pivotField compact="0" outline="0" showAll="0"/>
    <pivotField compact="0" outline="0" showAll="0"/>
    <pivotField compact="0" outline="0" showAll="0"/>
    <pivotField compact="0" outline="0" showAl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 dataField="1" compact="0" numFmtId="164" outline="0" showAll="0" defaultSubtotal="0"/>
  </pivotFields>
  <rowFields count="1">
    <field x="0"/>
  </rowFields>
  <rowItems count="6">
    <i>
      <x v="22"/>
    </i>
    <i>
      <x v="23"/>
    </i>
    <i>
      <x v="24"/>
    </i>
    <i>
      <x v="25"/>
    </i>
    <i>
      <x v="26"/>
    </i>
    <i t="grand">
      <x/>
    </i>
  </rowItems>
  <colFields count="1">
    <field x="-2"/>
  </colFields>
  <colItems count="12">
    <i>
      <x/>
    </i>
    <i i="1">
      <x v="1"/>
    </i>
    <i i="2">
      <x v="2"/>
    </i>
    <i i="3">
      <x v="3"/>
    </i>
    <i i="4">
      <x v="4"/>
    </i>
    <i i="5">
      <x v="5"/>
    </i>
    <i i="6">
      <x v="6"/>
    </i>
    <i i="7">
      <x v="7"/>
    </i>
    <i i="8">
      <x v="8"/>
    </i>
    <i i="9">
      <x v="9"/>
    </i>
    <i i="10">
      <x v="10"/>
    </i>
    <i i="11">
      <x v="11"/>
    </i>
  </colItems>
  <dataFields count="12">
    <dataField name="ASSOCIÉ GÉNÉRAL" fld="10" baseField="0" baseItem="10" numFmtId="165"/>
    <dataField name="AFFAIRES" fld="11" baseField="0" baseItem="10" numFmtId="165"/>
    <dataField name="PLAIDEUR DE LA DÉFENSE" fld="12" baseField="0" baseItem="10" numFmtId="165"/>
    <dataField name="PROPRIÉTÉ INTELLECTUELLE" fld="13" baseField="0" baseItem="10" numFmtId="165"/>
    <dataField name="FAILLITE" fld="14" baseField="0" baseItem="10" numFmtId="165"/>
    <dataField name="PERSONNEL ADMINISTRATIF" fld="15" baseField="0" baseItem="10" numFmtId="165"/>
    <dataField name="GENERAL PARTNER  " fld="16" baseField="0" baseItem="3" numFmtId="165"/>
    <dataField name="BUSINESS    " fld="17" baseField="0" baseItem="10" numFmtId="165"/>
    <dataField name="DEFENSE LITIGATOR  " fld="18" baseField="0" baseItem="3" numFmtId="165"/>
    <dataField name="BANKRUPTCY  " fld="20" baseField="0" baseItem="10" numFmtId="165"/>
    <dataField name="INTELLECTUAL PROPERTY  " fld="19" baseField="0" baseItem="9" numFmtId="165"/>
    <dataField name="ADMIN STAFF  " fld="21" baseField="0" baseItem="10" numFmtId="165"/>
  </dataFields>
  <formats count="15">
    <format dxfId="1">
      <pivotArea outline="0" fieldPosition="0">
        <references count="1">
          <reference field="4294967294" count="1">
            <x v="0"/>
          </reference>
        </references>
      </pivotArea>
    </format>
    <format dxfId="2">
      <pivotArea outline="0" fieldPosition="0">
        <references count="1">
          <reference field="4294967294" count="1">
            <x v="1"/>
          </reference>
        </references>
      </pivotArea>
    </format>
    <format dxfId="3">
      <pivotArea outline="0" fieldPosition="0">
        <references count="1">
          <reference field="4294967294" count="1">
            <x v="2"/>
          </reference>
        </references>
      </pivotArea>
    </format>
    <format dxfId="4">
      <pivotArea outline="0" fieldPosition="0">
        <references count="1">
          <reference field="4294967294" count="1">
            <x v="3"/>
          </reference>
        </references>
      </pivotArea>
    </format>
    <format dxfId="5">
      <pivotArea outline="0" fieldPosition="0">
        <references count="1">
          <reference field="4294967294" count="1">
            <x v="4"/>
          </reference>
        </references>
      </pivotArea>
    </format>
    <format dxfId="6">
      <pivotArea dataOnly="0" labelOnly="1" outline="0" fieldPosition="0">
        <references count="1">
          <reference field="4294967294" count="6">
            <x v="0"/>
            <x v="1"/>
            <x v="2"/>
            <x v="3"/>
            <x v="4"/>
            <x v="5"/>
          </reference>
        </references>
      </pivotArea>
    </format>
    <format dxfId="7">
      <pivotArea outline="0" fieldPosition="0">
        <references count="1">
          <reference field="4294967294" count="1">
            <x v="6"/>
          </reference>
        </references>
      </pivotArea>
    </format>
    <format dxfId="8">
      <pivotArea outline="0" fieldPosition="0">
        <references count="1">
          <reference field="4294967294" count="1">
            <x v="7"/>
          </reference>
        </references>
      </pivotArea>
    </format>
    <format dxfId="9">
      <pivotArea outline="0" fieldPosition="0">
        <references count="1">
          <reference field="4294967294" count="1">
            <x v="8"/>
          </reference>
        </references>
      </pivotArea>
    </format>
    <format dxfId="10">
      <pivotArea outline="0" fieldPosition="0">
        <references count="1">
          <reference field="4294967294" count="1">
            <x v="9"/>
          </reference>
        </references>
      </pivotArea>
    </format>
    <format dxfId="11">
      <pivotArea outline="0" fieldPosition="0">
        <references count="1">
          <reference field="4294967294" count="1">
            <x v="11"/>
          </reference>
        </references>
      </pivotArea>
    </format>
    <format dxfId="12">
      <pivotArea outline="0" fieldPosition="0">
        <references count="1">
          <reference field="4294967294" count="1">
            <x v="10"/>
          </reference>
        </references>
      </pivotArea>
    </format>
    <format dxfId="13">
      <pivotArea dataOnly="0" labelOnly="1" outline="0" fieldPosition="0">
        <references count="1">
          <reference field="4294967294" count="6">
            <x v="6"/>
            <x v="7"/>
            <x v="8"/>
            <x v="9"/>
            <x v="10"/>
            <x v="11"/>
          </reference>
        </references>
      </pivotArea>
    </format>
    <format dxfId="14">
      <pivotArea field="0" type="button" dataOnly="0" labelOnly="1" outline="0" axis="axisRow" fieldPosition="0"/>
    </format>
    <format dxfId="0">
      <pivotArea outline="0" collapsedLevelsAreSubtotals="1" fieldPosition="0"/>
    </format>
  </formats>
  <chartFormats count="12">
    <chartFormat chart="4" format="0" series="1">
      <pivotArea type="data" outline="0" fieldPosition="0">
        <references count="1">
          <reference field="4294967294" count="1" selected="0">
            <x v="0"/>
          </reference>
        </references>
      </pivotArea>
    </chartFormat>
    <chartFormat chart="4" format="1" series="1">
      <pivotArea type="data" outline="0" fieldPosition="0">
        <references count="1">
          <reference field="4294967294" count="1" selected="0">
            <x v="1"/>
          </reference>
        </references>
      </pivotArea>
    </chartFormat>
    <chartFormat chart="4" format="2" series="1">
      <pivotArea type="data" outline="0" fieldPosition="0">
        <references count="1">
          <reference field="4294967294" count="1" selected="0">
            <x v="2"/>
          </reference>
        </references>
      </pivotArea>
    </chartFormat>
    <chartFormat chart="4" format="3" series="1">
      <pivotArea type="data" outline="0" fieldPosition="0">
        <references count="1">
          <reference field="4294967294" count="1" selected="0">
            <x v="3"/>
          </reference>
        </references>
      </pivotArea>
    </chartFormat>
    <chartFormat chart="4" format="4" series="1">
      <pivotArea type="data" outline="0" fieldPosition="0">
        <references count="1">
          <reference field="4294967294" count="1" selected="0">
            <x v="4"/>
          </reference>
        </references>
      </pivotArea>
    </chartFormat>
    <chartFormat chart="4" format="5" series="1">
      <pivotArea type="data" outline="0" fieldPosition="0">
        <references count="1">
          <reference field="4294967294" count="1" selected="0">
            <x v="5"/>
          </reference>
        </references>
      </pivotArea>
    </chartFormat>
    <chartFormat chart="4" format="6" series="1">
      <pivotArea type="data" outline="0" fieldPosition="0">
        <references count="1">
          <reference field="4294967294" count="1" selected="0">
            <x v="6"/>
          </reference>
        </references>
      </pivotArea>
    </chartFormat>
    <chartFormat chart="4" format="7" series="1">
      <pivotArea type="data" outline="0" fieldPosition="0">
        <references count="1">
          <reference field="4294967294" count="1" selected="0">
            <x v="7"/>
          </reference>
        </references>
      </pivotArea>
    </chartFormat>
    <chartFormat chart="4" format="8" series="1">
      <pivotArea type="data" outline="0" fieldPosition="0">
        <references count="1">
          <reference field="4294967294" count="1" selected="0">
            <x v="8"/>
          </reference>
        </references>
      </pivotArea>
    </chartFormat>
    <chartFormat chart="4" format="9" series="1">
      <pivotArea type="data" outline="0" fieldPosition="0">
        <references count="1">
          <reference field="4294967294" count="1" selected="0">
            <x v="9"/>
          </reference>
        </references>
      </pivotArea>
    </chartFormat>
    <chartFormat chart="4" format="10" series="1">
      <pivotArea type="data" outline="0" fieldPosition="0">
        <references count="1">
          <reference field="4294967294" count="1" selected="0">
            <x v="10"/>
          </reference>
        </references>
      </pivotArea>
    </chartFormat>
    <chartFormat chart="4" format="11" series="1">
      <pivotArea type="data" outline="0" fieldPosition="0">
        <references count="1">
          <reference field="4294967294" count="1" selected="0">
            <x v="11"/>
          </reference>
        </references>
      </pivotArea>
    </chartFormat>
  </chartFormats>
  <pivotTableStyleInfo name="PivotStyleMedium14" showRowHeaders="1" showColHeaders="1" showRowStripes="1" showColStripes="0" showLastColumn="1"/>
  <extLst>
    <ext xmlns:x14="http://schemas.microsoft.com/office/spreadsheetml/2009/9/main" uri="{962EF5D1-5CA2-4c93-8EF4-DBF5C05439D2}">
      <x14:pivotTableDefinition xmlns:xm="http://schemas.microsoft.com/office/excel/2006/main" altTextSummary="This PivotTable lists Project Names and calculated values for all items on PROJECT PARAMETERS worksheet, calculated by multiplying the hours duration on the PROJECT DETAILS worksheet"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arameters" displayName="Parameters" ref="B4:I10" totalsRowShown="0" headerRowDxfId="251" dataDxfId="250" headerRowCellStyle="Normal">
  <autoFilter ref="B4:I10"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1" xr3:uid="{00000000-0010-0000-0000-000001000000}" name="TYPE DE PROJET" dataDxfId="249"/>
    <tableColumn id="2" xr3:uid="{00000000-0010-0000-0000-000002000000}" name="ASSOCIÉ GÉNÉRAL" dataDxfId="248"/>
    <tableColumn id="3" xr3:uid="{00000000-0010-0000-0000-000003000000}" name="AVOCAT D’AFFAIRES" dataDxfId="247"/>
    <tableColumn id="4" xr3:uid="{00000000-0010-0000-0000-000004000000}" name="PLAIDEUR DE LA DÉFENSE" dataDxfId="246"/>
    <tableColumn id="5" xr3:uid="{00000000-0010-0000-0000-000005000000}" name="AVOCAT SPÉCIALISÉ EN PROPRIÉTÉ INTELLECTUELLE" dataDxfId="245"/>
    <tableColumn id="6" xr3:uid="{00000000-0010-0000-0000-000006000000}" name="AVOCAT EN FAILLITE" dataDxfId="244"/>
    <tableColumn id="7" xr3:uid="{00000000-0010-0000-0000-000007000000}" name="AVOCAT EN FAILLITE2" dataDxfId="243"/>
    <tableColumn id="8" xr3:uid="{00000000-0010-0000-0000-000008000000}" name="TOTAL" dataDxfId="242">
      <calculatedColumnFormula>SUM(Parameters[[#This Row],[ASSOCIÉ GÉNÉRAL]:[AVOCAT EN FAILLITE2]])</calculatedColumnFormula>
    </tableColumn>
  </tableColumns>
  <tableStyleInfo name="TableStyleMedium20" showFirstColumn="0" showLastColumn="0" showRowStripes="1" showColumnStripes="0"/>
  <extLst>
    <ext xmlns:x14="http://schemas.microsoft.com/office/spreadsheetml/2009/9/main" uri="{504A1905-F514-4f6f-8877-14C23A59335A}">
      <x14:table altTextSummary="Enter Project Type, percentages for General Partner, Business Lawyer, Defense Litigator, Intellectual Property Lawyer, Bankruptcy Lawyer, and Admin Staff in this table. Total is auto calculated"/>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Details" displayName="Details" ref="B4:W10" totalsRowCount="1" headerRowDxfId="241" dataCellStyle="Normal">
  <autoFilter ref="B4:W9" xr:uid="{00000000-0009-0000-0100-000002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22">
    <tableColumn id="1" xr3:uid="{00000000-0010-0000-0100-000001000000}" name="NOM DU PROJET" totalsRowLabel="TOTAL" dataDxfId="240" totalsRowDxfId="222" dataCellStyle="Normal"/>
    <tableColumn id="2" xr3:uid="{00000000-0010-0000-0100-000002000000}" name="TYPE DE PROJET" dataDxfId="239" totalsRowDxfId="221" dataCellStyle="Normal"/>
    <tableColumn id="3" xr3:uid="{00000000-0010-0000-0100-000003000000}" name="DÉBUT ESTIMÉ" dataDxfId="200" totalsRowDxfId="220" dataCellStyle="Normal"/>
    <tableColumn id="4" xr3:uid="{00000000-0010-0000-0100-000004000000}" name="ARRIVÉE ESTIMÉE" dataDxfId="199" totalsRowDxfId="219" dataCellStyle="Normal"/>
    <tableColumn id="7" xr3:uid="{00000000-0010-0000-0100-000007000000}" name="DÉPART RÉEL" dataDxfId="198" totalsRowDxfId="218" dataCellStyle="Normal"/>
    <tableColumn id="8" xr3:uid="{00000000-0010-0000-0100-000008000000}" name="ARRIVÉE ACTUELLE" dataDxfId="197" totalsRowDxfId="217" dataCellStyle="Normal"/>
    <tableColumn id="5" xr3:uid="{00000000-0010-0000-0100-000005000000}" name="TRAVAIL ESTIMÉ" totalsRowFunction="sum" dataDxfId="238" totalsRowDxfId="216" dataCellStyle="Normal"/>
    <tableColumn id="9" xr3:uid="{00000000-0010-0000-0100-000009000000}" name="TRAVAIL RÉEL" totalsRowFunction="sum" dataDxfId="237" totalsRowDxfId="215" dataCellStyle="Normal"/>
    <tableColumn id="6" xr3:uid="{00000000-0010-0000-0100-000006000000}" name="DURÉE ESTIMÉE" totalsRowFunction="sum" dataDxfId="236" totalsRowDxfId="214" dataCellStyle="Normal">
      <calculatedColumnFormula>DAYS360(Details[[#This Row],[DÉBUT ESTIMÉ]],Details[[#This Row],[ARRIVÉE ESTIMÉE]],FALSE)</calculatedColumnFormula>
    </tableColumn>
    <tableColumn id="10" xr3:uid="{00000000-0010-0000-0100-00000A000000}" name="DURÉE RÉELLE" totalsRowFunction="sum" dataDxfId="235" totalsRowDxfId="213" dataCellStyle="Normal">
      <calculatedColumnFormula>DAYS360(Details[[#This Row],[DÉPART RÉEL]],Details[[#This Row],[ARRIVÉE ACTUELLE]],FALSE)</calculatedColumnFormula>
    </tableColumn>
    <tableColumn id="11" xr3:uid="{00000000-0010-0000-0100-00000B000000}" name="GENERAL PARTNER" dataDxfId="234" totalsRowDxfId="212" dataCellStyle="Normal">
      <calculatedColumnFormula>INDEX(Parameters[],MATCH(Details[[#This Row],[TYPE DE PROJET]],Parameters[TYPE DE PROJET],0),MATCH(Details[[#Headers],[GENERAL PARTNER]],Parameters[#Headers],0))*INDEX('PARAMÈTRES DU PROJET'!$B$11:$H$11,1,MATCH(Details[[#Headers],[GENERAL PARTNER]],Parameters[#Headers],0))*Details[[#This Row],[TRAVAIL ESTIMÉ]]</calculatedColumnFormula>
    </tableColumn>
    <tableColumn id="12" xr3:uid="{00000000-0010-0000-0100-00000C000000}" name="BUSINESS LAWYER" dataDxfId="233" totalsRowDxfId="211" dataCellStyle="Normal">
      <calculatedColumnFormula>INDEX(Parameters[],MATCH(Details[[#This Row],[TYPE DE PROJET]],Parameters[TYPE DE PROJET],0),MATCH(Details[[#Headers],[BUSINESS LAWYER]],Parameters[#Headers],0))*INDEX('PARAMÈTRES DU PROJET'!$B$11:$H$11,1,MATCH(Details[[#Headers],[BUSINESS LAWYER]],Parameters[#Headers],0))*Details[[#This Row],[TRAVAIL ESTIMÉ]]</calculatedColumnFormula>
    </tableColumn>
    <tableColumn id="13" xr3:uid="{00000000-0010-0000-0100-00000D000000}" name="DEFENSE LITIGATOR" dataDxfId="232" totalsRowDxfId="210" dataCellStyle="Normal">
      <calculatedColumnFormula>INDEX(Parameters[],MATCH(Details[[#This Row],[TYPE DE PROJET]],Parameters[TYPE DE PROJET],0),MATCH(Details[[#Headers],[DEFENSE LITIGATOR]],Parameters[#Headers],0))*INDEX('PARAMÈTRES DU PROJET'!$B$11:$H$11,1,MATCH(Details[[#Headers],[DEFENSE LITIGATOR]],Parameters[#Headers],0))*Details[[#This Row],[TRAVAIL ESTIMÉ]]</calculatedColumnFormula>
    </tableColumn>
    <tableColumn id="14" xr3:uid="{00000000-0010-0000-0100-00000E000000}" name="INTELLECTUAL PROPERTY LAWYER" dataDxfId="231" totalsRowDxfId="209" dataCellStyle="Normal">
      <calculatedColumnFormula>INDEX(Parameters[],MATCH(Details[[#This Row],[TYPE DE PROJET]],Parameters[TYPE DE PROJET],0),MATCH(Details[[#Headers],[INTELLECTUAL PROPERTY LAWYER]],Parameters[#Headers],0))*INDEX('PARAMÈTRES DU PROJET'!$B$11:$H$11,1,MATCH(Details[[#Headers],[INTELLECTUAL PROPERTY LAWYER]],Parameters[#Headers],0))*Details[[#This Row],[TRAVAIL ESTIMÉ]]</calculatedColumnFormula>
    </tableColumn>
    <tableColumn id="15" xr3:uid="{00000000-0010-0000-0100-00000F000000}" name="BANKRUPTCY LAWYER" dataDxfId="230" totalsRowDxfId="208" dataCellStyle="Normal">
      <calculatedColumnFormula>INDEX(Parameters[],MATCH(Details[[#This Row],[TYPE DE PROJET]],Parameters[TYPE DE PROJET],0),MATCH(Details[[#Headers],[BANKRUPTCY LAWYER]],Parameters[#Headers],0))*INDEX('PARAMÈTRES DU PROJET'!$B$11:$H$11,1,MATCH(Details[[#Headers],[BANKRUPTCY LAWYER]],Parameters[#Headers],0))*Details[[#This Row],[TRAVAIL ESTIMÉ]]</calculatedColumnFormula>
    </tableColumn>
    <tableColumn id="16" xr3:uid="{00000000-0010-0000-0100-000010000000}" name="ADMIN STAFF" dataDxfId="229" totalsRowDxfId="207" dataCellStyle="Normal">
      <calculatedColumnFormula>INDEX(Parameters[],MATCH(Details[[#This Row],[TYPE DE PROJET]],Parameters[TYPE DE PROJET],0),MATCH(Details[[#Headers],[ADMIN STAFF]],Parameters[#Headers],0))*INDEX('PARAMÈTRES DU PROJET'!$B$11:$H$11,1,MATCH(Details[[#Headers],[ADMIN STAFF]],Parameters[#Headers],0))*Details[[#This Row],[TRAVAIL ESTIMÉ]]</calculatedColumnFormula>
    </tableColumn>
    <tableColumn id="17" xr3:uid="{00000000-0010-0000-0100-000011000000}" name="GENERAL PARTNER 2" dataDxfId="228" totalsRowDxfId="206" dataCellStyle="Normal">
      <calculatedColumnFormula>INDEX(Parameters[],MATCH(Details[[#This Row],[TYPE DE PROJET]],Parameters[TYPE DE PROJET],0),MATCH(Details[[#Headers],[GENERAL PARTNER]],Parameters[#Headers],0))*INDEX('PARAMÈTRES DU PROJET'!$B$11:$H$11,1,MATCH(Details[[#Headers],[GENERAL PARTNER]],Parameters[#Headers],0))*Details[[#This Row],[TRAVAIL RÉEL]]</calculatedColumnFormula>
    </tableColumn>
    <tableColumn id="18" xr3:uid="{00000000-0010-0000-0100-000012000000}" name="BUSINESS LAWYER 2" dataDxfId="227" totalsRowDxfId="205" dataCellStyle="Normal">
      <calculatedColumnFormula>INDEX(Parameters[],MATCH(Details[[#This Row],[TYPE DE PROJET]],Parameters[TYPE DE PROJET],0),MATCH(Details[[#Headers],[BUSINESS LAWYER]],Parameters[#Headers],0))*INDEX('PARAMÈTRES DU PROJET'!$B$11:$H$11,1,MATCH(Details[[#Headers],[BUSINESS LAWYER]],Parameters[#Headers],0))*Details[[#This Row],[TRAVAIL RÉEL]]</calculatedColumnFormula>
    </tableColumn>
    <tableColumn id="19" xr3:uid="{00000000-0010-0000-0100-000013000000}" name="DEFENSE LITIGATOR 2" dataDxfId="226" totalsRowDxfId="204" dataCellStyle="Normal">
      <calculatedColumnFormula>INDEX(Parameters[],MATCH(Details[[#This Row],[TYPE DE PROJET]],Parameters[TYPE DE PROJET],0),MATCH(Details[[#Headers],[DEFENSE LITIGATOR]],Parameters[#Headers],0))*INDEX('PARAMÈTRES DU PROJET'!$B$11:$H$11,1,MATCH(Details[[#Headers],[DEFENSE LITIGATOR]],Parameters[#Headers],0))*Details[[#This Row],[TRAVAIL RÉEL]]</calculatedColumnFormula>
    </tableColumn>
    <tableColumn id="20" xr3:uid="{00000000-0010-0000-0100-000014000000}" name="INTELLECTUAL PROPERTY LAWYER 2" dataDxfId="225" totalsRowDxfId="203" dataCellStyle="Normal">
      <calculatedColumnFormula>INDEX(Parameters[],MATCH(Details[[#This Row],[TYPE DE PROJET]],Parameters[TYPE DE PROJET],0),MATCH(Details[[#Headers],[INTELLECTUAL PROPERTY LAWYER]],Parameters[#Headers],0))*INDEX('PARAMÈTRES DU PROJET'!$B$11:$H$11,1,MATCH(Details[[#Headers],[INTELLECTUAL PROPERTY LAWYER]],Parameters[#Headers],0))*Details[[#This Row],[TRAVAIL RÉEL]]</calculatedColumnFormula>
    </tableColumn>
    <tableColumn id="21" xr3:uid="{00000000-0010-0000-0100-000015000000}" name="BANKRUPTCY LAWYER 2" dataDxfId="224" totalsRowDxfId="202" dataCellStyle="Normal">
      <calculatedColumnFormula>INDEX(Parameters[],MATCH(Details[[#This Row],[TYPE DE PROJET]],Parameters[TYPE DE PROJET],0),MATCH(Details[[#Headers],[BANKRUPTCY LAWYER]],Parameters[#Headers],0))*INDEX('PARAMÈTRES DU PROJET'!$B$11:$H$11,1,MATCH(Details[[#Headers],[BANKRUPTCY LAWYER]],Parameters[#Headers],0))*Details[[#This Row],[TRAVAIL RÉEL]]</calculatedColumnFormula>
    </tableColumn>
    <tableColumn id="22" xr3:uid="{00000000-0010-0000-0100-000016000000}" name="ADMIN STAFF 2" dataDxfId="223" totalsRowDxfId="201" dataCellStyle="Normal">
      <calculatedColumnFormula>INDEX(Parameters[],MATCH(Details[[#This Row],[TYPE DE PROJET]],Parameters[TYPE DE PROJET],0),MATCH(Details[[#Headers],[ADMIN STAFF]],Parameters[#Headers],0))*INDEX('PARAMÈTRES DU PROJET'!$B$11:$H$11,1,MATCH(Details[[#Headers],[ADMIN STAFF]],Parameters[#Headers],0))*Details[[#This Row],[TRAVAIL RÉEL]]</calculatedColumnFormula>
    </tableColumn>
  </tableColumns>
  <tableStyleInfo name="TableStyleMedium10" showFirstColumn="0" showLastColumn="0" showRowStripes="1" showColumnStripes="0"/>
  <extLst>
    <ext xmlns:x14="http://schemas.microsoft.com/office/spreadsheetml/2009/9/main" uri="{504A1905-F514-4f6f-8877-14C23A59335A}">
      <x14:table altTextSummary="Enter Project Name, Estimated Start &amp; Finish dates, Actual Start &amp; Finish dates, and Estimated &amp; Actual Work in this table. Select Project Type. Estimated &amp; Actual Duration and Totals are auto calculated"/>
    </ext>
  </extLst>
</table>
</file>

<file path=xl/theme/theme1.xml><?xml version="1.0" encoding="utf-8"?>
<a:theme xmlns:a="http://schemas.openxmlformats.org/drawingml/2006/main" name="MarketingProjectPlan">
  <a:themeElements>
    <a:clrScheme name="MarketingProjectPlan_colors">
      <a:dk1>
        <a:srgbClr val="000000"/>
      </a:dk1>
      <a:lt1>
        <a:srgbClr val="FFFFFF"/>
      </a:lt1>
      <a:dk2>
        <a:srgbClr val="636466"/>
      </a:dk2>
      <a:lt2>
        <a:srgbClr val="F2F2F2"/>
      </a:lt2>
      <a:accent1>
        <a:srgbClr val="BE870E"/>
      </a:accent1>
      <a:accent2>
        <a:srgbClr val="1A86B6"/>
      </a:accent2>
      <a:accent3>
        <a:srgbClr val="5F781B"/>
      </a:accent3>
      <a:accent4>
        <a:srgbClr val="C45808"/>
      </a:accent4>
      <a:accent5>
        <a:srgbClr val="6B3489"/>
      </a:accent5>
      <a:accent6>
        <a:srgbClr val="C2344E"/>
      </a:accent6>
      <a:hlink>
        <a:srgbClr val="3778A9"/>
      </a:hlink>
      <a:folHlink>
        <a:srgbClr val="6B3489"/>
      </a:folHlink>
    </a:clrScheme>
    <a:fontScheme name="Invoice with Sales Tax">
      <a:majorFont>
        <a:latin typeface="Tahoma"/>
        <a:ea typeface=""/>
        <a:cs typeface=""/>
      </a:majorFont>
      <a:minorFont>
        <a:latin typeface="Cambria"/>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9"/>
    <pageSetUpPr autoPageBreaks="0" fitToPage="1"/>
  </sheetPr>
  <dimension ref="A1:I20"/>
  <sheetViews>
    <sheetView showGridLines="0" zoomScale="90" zoomScaleNormal="90" workbookViewId="0">
      <selection activeCell="I20" sqref="I20"/>
    </sheetView>
  </sheetViews>
  <sheetFormatPr baseColWidth="10" defaultColWidth="9.109375" defaultRowHeight="13.8" x14ac:dyDescent="0.25"/>
  <cols>
    <col min="1" max="1" width="1.88671875" style="10" customWidth="1"/>
    <col min="2" max="2" width="50.109375" style="4" customWidth="1"/>
    <col min="3" max="5" width="24.44140625" style="4" customWidth="1"/>
    <col min="6" max="6" width="27.77734375" style="4" customWidth="1"/>
    <col min="7" max="8" width="24.44140625" style="4" customWidth="1"/>
    <col min="9" max="9" width="11.109375" style="4" customWidth="1"/>
    <col min="10" max="16384" width="9.109375" style="4"/>
  </cols>
  <sheetData>
    <row r="1" spans="1:9" ht="35.4" customHeight="1" x14ac:dyDescent="0.25">
      <c r="A1" s="10" t="s">
        <v>19</v>
      </c>
      <c r="B1" s="20" t="s">
        <v>33</v>
      </c>
      <c r="C1" s="19"/>
      <c r="D1" s="19"/>
      <c r="E1" s="19"/>
      <c r="F1" s="19"/>
      <c r="G1" s="19"/>
      <c r="H1" s="19"/>
      <c r="I1" s="19"/>
    </row>
    <row r="2" spans="1:9" ht="20.399999999999999" x14ac:dyDescent="0.35">
      <c r="A2" s="10" t="s">
        <v>20</v>
      </c>
      <c r="B2" s="2" t="s">
        <v>34</v>
      </c>
      <c r="C2" s="2"/>
      <c r="D2" s="2"/>
      <c r="E2" s="2"/>
      <c r="F2" s="2"/>
      <c r="G2" s="2"/>
      <c r="H2" s="2"/>
      <c r="I2" s="2"/>
    </row>
    <row r="3" spans="1:9" ht="14.4" customHeight="1" x14ac:dyDescent="0.25">
      <c r="A3" s="10" t="s">
        <v>22</v>
      </c>
      <c r="B3" s="7"/>
    </row>
    <row r="4" spans="1:9" ht="39.6" x14ac:dyDescent="0.25">
      <c r="A4" s="10" t="s">
        <v>26</v>
      </c>
      <c r="B4" s="8" t="s">
        <v>35</v>
      </c>
      <c r="C4" s="8" t="s">
        <v>43</v>
      </c>
      <c r="D4" s="8" t="s">
        <v>44</v>
      </c>
      <c r="E4" s="8" t="s">
        <v>45</v>
      </c>
      <c r="F4" s="8" t="s">
        <v>46</v>
      </c>
      <c r="G4" s="8" t="s">
        <v>47</v>
      </c>
      <c r="H4" s="8" t="s">
        <v>48</v>
      </c>
      <c r="I4" s="8" t="s">
        <v>0</v>
      </c>
    </row>
    <row r="5" spans="1:9" x14ac:dyDescent="0.25">
      <c r="B5" s="1" t="s">
        <v>36</v>
      </c>
      <c r="C5" s="5">
        <v>0.1</v>
      </c>
      <c r="D5" s="5">
        <v>0.4</v>
      </c>
      <c r="E5" s="5">
        <v>0</v>
      </c>
      <c r="F5" s="5">
        <v>0</v>
      </c>
      <c r="G5" s="5">
        <v>0</v>
      </c>
      <c r="H5" s="5">
        <v>0.5</v>
      </c>
      <c r="I5" s="6">
        <f>SUM(Parameters[[#This Row],[ASSOCIÉ GÉNÉRAL]:[AVOCAT EN FAILLITE2]])</f>
        <v>1</v>
      </c>
    </row>
    <row r="6" spans="1:9" x14ac:dyDescent="0.25">
      <c r="B6" s="1" t="s">
        <v>37</v>
      </c>
      <c r="C6" s="5">
        <v>0.1</v>
      </c>
      <c r="D6" s="5">
        <v>0.4</v>
      </c>
      <c r="E6" s="5">
        <v>0</v>
      </c>
      <c r="F6" s="5">
        <v>0.1</v>
      </c>
      <c r="G6" s="5">
        <v>0</v>
      </c>
      <c r="H6" s="5">
        <v>0.4</v>
      </c>
      <c r="I6" s="6">
        <f>SUM(Parameters[[#This Row],[ASSOCIÉ GÉNÉRAL]:[AVOCAT EN FAILLITE2]])</f>
        <v>1</v>
      </c>
    </row>
    <row r="7" spans="1:9" x14ac:dyDescent="0.25">
      <c r="B7" s="1" t="s">
        <v>38</v>
      </c>
      <c r="C7" s="5">
        <v>0.2</v>
      </c>
      <c r="D7" s="5">
        <v>0</v>
      </c>
      <c r="E7" s="5">
        <v>0.5</v>
      </c>
      <c r="F7" s="5">
        <v>0</v>
      </c>
      <c r="G7" s="5">
        <v>0</v>
      </c>
      <c r="H7" s="5">
        <v>0.3</v>
      </c>
      <c r="I7" s="6">
        <f>SUM(Parameters[[#This Row],[ASSOCIÉ GÉNÉRAL]:[AVOCAT EN FAILLITE2]])</f>
        <v>1</v>
      </c>
    </row>
    <row r="8" spans="1:9" x14ac:dyDescent="0.25">
      <c r="B8" s="1" t="s">
        <v>39</v>
      </c>
      <c r="C8" s="5">
        <v>0.1</v>
      </c>
      <c r="D8" s="5">
        <v>0</v>
      </c>
      <c r="E8" s="5">
        <v>0</v>
      </c>
      <c r="F8" s="5">
        <v>0.6</v>
      </c>
      <c r="G8" s="5">
        <v>0</v>
      </c>
      <c r="H8" s="5">
        <v>0.3</v>
      </c>
      <c r="I8" s="6">
        <f>SUM(Parameters[[#This Row],[ASSOCIÉ GÉNÉRAL]:[AVOCAT EN FAILLITE2]])</f>
        <v>1</v>
      </c>
    </row>
    <row r="9" spans="1:9" x14ac:dyDescent="0.25">
      <c r="B9" s="1" t="s">
        <v>40</v>
      </c>
      <c r="C9" s="5">
        <v>0.2</v>
      </c>
      <c r="D9" s="5">
        <v>0.1</v>
      </c>
      <c r="E9" s="5">
        <v>0.4</v>
      </c>
      <c r="F9" s="5">
        <v>0</v>
      </c>
      <c r="G9" s="5">
        <v>0</v>
      </c>
      <c r="H9" s="5">
        <v>0.3</v>
      </c>
      <c r="I9" s="6">
        <f>SUM(Parameters[[#This Row],[ASSOCIÉ GÉNÉRAL]:[AVOCAT EN FAILLITE2]])</f>
        <v>1</v>
      </c>
    </row>
    <row r="10" spans="1:9" x14ac:dyDescent="0.25">
      <c r="B10" s="1" t="s">
        <v>41</v>
      </c>
      <c r="C10" s="5">
        <v>0.1</v>
      </c>
      <c r="D10" s="5">
        <v>0.2</v>
      </c>
      <c r="E10" s="5">
        <v>0</v>
      </c>
      <c r="F10" s="5">
        <v>0</v>
      </c>
      <c r="G10" s="5">
        <v>0.4</v>
      </c>
      <c r="H10" s="5">
        <v>0.3</v>
      </c>
      <c r="I10" s="6">
        <f>SUM(Parameters[[#This Row],[ASSOCIÉ GÉNÉRAL]:[AVOCAT EN FAILLITE2]])</f>
        <v>1</v>
      </c>
    </row>
    <row r="11" spans="1:9" ht="15" x14ac:dyDescent="0.25">
      <c r="A11" s="18" t="s">
        <v>27</v>
      </c>
      <c r="B11" s="28" t="s">
        <v>42</v>
      </c>
      <c r="C11" s="36">
        <v>350</v>
      </c>
      <c r="D11" s="36">
        <v>250</v>
      </c>
      <c r="E11" s="36">
        <v>300</v>
      </c>
      <c r="F11" s="36">
        <v>275</v>
      </c>
      <c r="G11" s="36">
        <v>225</v>
      </c>
      <c r="H11" s="36">
        <v>125</v>
      </c>
      <c r="I11" s="5"/>
    </row>
    <row r="13" spans="1:9" x14ac:dyDescent="0.25">
      <c r="A13" s="10" t="s">
        <v>28</v>
      </c>
      <c r="B13" s="10"/>
      <c r="C13" s="10"/>
      <c r="D13" s="10"/>
      <c r="E13" s="10"/>
      <c r="F13" s="10"/>
      <c r="G13" s="10"/>
      <c r="H13" s="10"/>
      <c r="I13" s="10"/>
    </row>
    <row r="14" spans="1:9" x14ac:dyDescent="0.25">
      <c r="B14" s="10"/>
      <c r="C14" s="10" t="s">
        <v>43</v>
      </c>
      <c r="D14" s="10" t="s">
        <v>53</v>
      </c>
      <c r="E14" s="10" t="s">
        <v>45</v>
      </c>
      <c r="F14" s="10" t="s">
        <v>54</v>
      </c>
      <c r="G14" s="10" t="s">
        <v>55</v>
      </c>
      <c r="H14" s="10" t="s">
        <v>56</v>
      </c>
      <c r="I14" s="10"/>
    </row>
    <row r="15" spans="1:9" x14ac:dyDescent="0.25">
      <c r="B15" s="10" t="s">
        <v>49</v>
      </c>
      <c r="C15" s="11" t="e">
        <f>SUBTOTAL(109,Details[GENERAL PARTNER])</f>
        <v>#N/A</v>
      </c>
      <c r="D15" s="11" t="e">
        <f>SUBTOTAL(109,Details[BUSINESS LAWYER])</f>
        <v>#N/A</v>
      </c>
      <c r="E15" s="11" t="e">
        <f>SUBTOTAL(109,Details[DEFENSE LITIGATOR])</f>
        <v>#N/A</v>
      </c>
      <c r="F15" s="11" t="e">
        <f>SUBTOTAL(109,Details[INTELLECTUAL PROPERTY LAWYER])</f>
        <v>#N/A</v>
      </c>
      <c r="G15" s="11" t="e">
        <f>SUBTOTAL(109,Details[BANKRUPTCY LAWYER])</f>
        <v>#N/A</v>
      </c>
      <c r="H15" s="11" t="e">
        <f>SUBTOTAL(109,Details[ADMIN STAFF])</f>
        <v>#N/A</v>
      </c>
      <c r="I15" s="10"/>
    </row>
    <row r="16" spans="1:9" x14ac:dyDescent="0.25">
      <c r="B16" s="10" t="s">
        <v>50</v>
      </c>
      <c r="C16" s="11" t="e">
        <f>SUBTOTAL(109,Details[GENERAL PARTNER 2])</f>
        <v>#N/A</v>
      </c>
      <c r="D16" s="11" t="e">
        <f>SUBTOTAL(109,Details[BUSINESS LAWYER 2])</f>
        <v>#N/A</v>
      </c>
      <c r="E16" s="11" t="e">
        <f>SUBTOTAL(109,Details[DEFENSE LITIGATOR 2])</f>
        <v>#N/A</v>
      </c>
      <c r="F16" s="11" t="e">
        <f>SUBTOTAL(109,Details[INTELLECTUAL PROPERTY LAWYER 2])</f>
        <v>#N/A</v>
      </c>
      <c r="G16" s="11" t="e">
        <f>SUBTOTAL(109,Details[BANKRUPTCY LAWYER 2])</f>
        <v>#N/A</v>
      </c>
      <c r="H16" s="11" t="e">
        <f>SUBTOTAL(109,Details[ADMIN STAFF 2])</f>
        <v>#N/A</v>
      </c>
      <c r="I16" s="10"/>
    </row>
    <row r="17" spans="2:9" x14ac:dyDescent="0.25">
      <c r="B17" s="10" t="s">
        <v>51</v>
      </c>
      <c r="C17" s="12" t="e">
        <f>C15/$C$11</f>
        <v>#N/A</v>
      </c>
      <c r="D17" s="12" t="e">
        <f t="shared" ref="D17:H17" si="0">D15/$C$11</f>
        <v>#N/A</v>
      </c>
      <c r="E17" s="12" t="e">
        <f t="shared" si="0"/>
        <v>#N/A</v>
      </c>
      <c r="F17" s="12" t="e">
        <f t="shared" si="0"/>
        <v>#N/A</v>
      </c>
      <c r="G17" s="12" t="e">
        <f t="shared" si="0"/>
        <v>#N/A</v>
      </c>
      <c r="H17" s="12" t="e">
        <f t="shared" si="0"/>
        <v>#N/A</v>
      </c>
      <c r="I17" s="10"/>
    </row>
    <row r="18" spans="2:9" x14ac:dyDescent="0.25">
      <c r="B18" s="10" t="s">
        <v>52</v>
      </c>
      <c r="C18" s="12" t="e">
        <f>C16/$C$11</f>
        <v>#N/A</v>
      </c>
      <c r="D18" s="12" t="e">
        <f>D16/$C$11</f>
        <v>#N/A</v>
      </c>
      <c r="E18" s="12" t="e">
        <f>E16/$C$11</f>
        <v>#N/A</v>
      </c>
      <c r="F18" s="12" t="e">
        <f>F16/$C$11</f>
        <v>#N/A</v>
      </c>
      <c r="G18" s="12" t="e">
        <f>G16/$C$11</f>
        <v>#N/A</v>
      </c>
      <c r="H18" s="12" t="e">
        <f>H16/$C$11</f>
        <v>#N/A</v>
      </c>
      <c r="I18" s="10"/>
    </row>
    <row r="19" spans="2:9" x14ac:dyDescent="0.25">
      <c r="B19" s="13"/>
      <c r="C19" s="13"/>
      <c r="D19" s="13"/>
      <c r="E19" s="13"/>
      <c r="F19" s="13"/>
      <c r="G19" s="13"/>
      <c r="H19" s="13"/>
      <c r="I19" s="13"/>
    </row>
    <row r="20" spans="2:9" x14ac:dyDescent="0.25">
      <c r="B20" s="13"/>
      <c r="C20" s="13"/>
      <c r="D20" s="13"/>
      <c r="E20" s="13"/>
      <c r="F20" s="13"/>
      <c r="G20" s="13"/>
      <c r="H20" s="13"/>
      <c r="I20" s="13"/>
    </row>
  </sheetData>
  <printOptions horizontalCentered="1"/>
  <pageMargins left="0.4" right="0.4" top="0.4" bottom="0.4" header="0.3" footer="0.3"/>
  <pageSetup scale="82" orientation="landscape" horizontalDpi="4294967293" verticalDpi="0"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5"/>
    <pageSetUpPr fitToPage="1"/>
  </sheetPr>
  <dimension ref="A1:AC10"/>
  <sheetViews>
    <sheetView showGridLines="0" workbookViewId="0">
      <selection activeCell="K11" sqref="K11"/>
    </sheetView>
  </sheetViews>
  <sheetFormatPr baseColWidth="10" defaultColWidth="9.109375" defaultRowHeight="13.8" x14ac:dyDescent="0.25"/>
  <cols>
    <col min="1" max="1" width="1.88671875" style="10" customWidth="1"/>
    <col min="2" max="2" width="25.5546875" style="1" customWidth="1"/>
    <col min="3" max="3" width="44.44140625" style="1" customWidth="1"/>
    <col min="4" max="6" width="16.6640625" style="1" customWidth="1"/>
    <col min="7" max="7" width="16.77734375" style="1" customWidth="1"/>
    <col min="8" max="8" width="11.109375" style="1" bestFit="1" customWidth="1"/>
    <col min="9" max="9" width="8.109375" style="1" bestFit="1" customWidth="1"/>
    <col min="10" max="10" width="11.109375" style="1" bestFit="1" customWidth="1"/>
    <col min="11" max="11" width="10.33203125" style="1" bestFit="1" customWidth="1"/>
    <col min="12" max="13" width="10" style="1" hidden="1" customWidth="1"/>
    <col min="14" max="14" width="10.33203125" style="1" hidden="1" customWidth="1"/>
    <col min="15" max="15" width="20.6640625" style="1" hidden="1" customWidth="1"/>
    <col min="16" max="16" width="14.88671875" style="1" hidden="1" customWidth="1"/>
    <col min="17" max="17" width="7.109375" style="1" hidden="1" customWidth="1"/>
    <col min="18" max="19" width="12.33203125" style="1" hidden="1" customWidth="1"/>
    <col min="20" max="20" width="12.5546875" style="1" hidden="1" customWidth="1"/>
    <col min="21" max="21" width="16.44140625" style="1" hidden="1" customWidth="1"/>
    <col min="22" max="22" width="14.5546875" style="1" hidden="1" customWidth="1"/>
    <col min="23" max="23" width="15.44140625" style="1" hidden="1" customWidth="1"/>
    <col min="24" max="24" width="2.6640625" style="1" customWidth="1"/>
    <col min="25" max="16384" width="9.109375" style="1"/>
  </cols>
  <sheetData>
    <row r="1" spans="1:29" ht="35.4" customHeight="1" x14ac:dyDescent="0.25">
      <c r="A1" s="10" t="s">
        <v>23</v>
      </c>
      <c r="B1" s="22" t="str">
        <f>'PARAMÈTRES DU PROJET'!B1</f>
        <v>Nom de l’entreprise</v>
      </c>
      <c r="C1" s="22"/>
      <c r="D1" s="22"/>
      <c r="E1" s="22"/>
      <c r="F1" s="22"/>
      <c r="G1" s="22"/>
      <c r="H1" s="22"/>
      <c r="I1" s="22"/>
      <c r="J1" s="22"/>
      <c r="K1" s="22"/>
    </row>
    <row r="2" spans="1:29" ht="20.399999999999999" x14ac:dyDescent="0.35">
      <c r="A2" s="10" t="s">
        <v>29</v>
      </c>
      <c r="B2" s="2" t="str">
        <f>'PARAMÈTRES DU PROJET'!B2</f>
        <v>Planification de projets pour les cabinets d’avocats</v>
      </c>
      <c r="C2" s="2"/>
      <c r="D2" s="2"/>
      <c r="E2" s="2"/>
      <c r="F2" s="2"/>
      <c r="G2" s="2"/>
      <c r="H2" s="2"/>
      <c r="I2" s="2"/>
      <c r="J2" s="2"/>
      <c r="K2" s="2"/>
      <c r="Y2" s="29"/>
      <c r="Z2" s="30"/>
      <c r="AA2" s="30"/>
      <c r="AB2" s="30"/>
      <c r="AC2" s="30"/>
    </row>
    <row r="3" spans="1:29" s="17" customFormat="1" ht="29.25" customHeight="1" x14ac:dyDescent="0.25">
      <c r="A3" s="18" t="s">
        <v>21</v>
      </c>
      <c r="B3" s="16"/>
      <c r="C3" s="16"/>
      <c r="D3" s="16"/>
      <c r="E3" s="16"/>
      <c r="F3" s="16"/>
      <c r="G3" s="16"/>
      <c r="H3" s="16"/>
      <c r="I3" s="16"/>
      <c r="J3" s="16"/>
      <c r="K3" s="16"/>
      <c r="Y3" s="30"/>
      <c r="Z3" s="30"/>
      <c r="AA3" s="30"/>
      <c r="AB3" s="30"/>
      <c r="AC3" s="30"/>
    </row>
    <row r="4" spans="1:29" ht="39.6" x14ac:dyDescent="0.25">
      <c r="A4" s="18" t="s">
        <v>30</v>
      </c>
      <c r="B4" s="23" t="s">
        <v>57</v>
      </c>
      <c r="C4" s="23" t="s">
        <v>35</v>
      </c>
      <c r="D4" s="23" t="s">
        <v>63</v>
      </c>
      <c r="E4" s="23" t="s">
        <v>64</v>
      </c>
      <c r="F4" s="23" t="s">
        <v>65</v>
      </c>
      <c r="G4" s="23" t="s">
        <v>66</v>
      </c>
      <c r="H4" s="23" t="s">
        <v>67</v>
      </c>
      <c r="I4" s="23" t="s">
        <v>68</v>
      </c>
      <c r="J4" s="23" t="s">
        <v>69</v>
      </c>
      <c r="K4" s="23" t="s">
        <v>70</v>
      </c>
      <c r="L4" s="14" t="s">
        <v>2</v>
      </c>
      <c r="M4" s="14" t="s">
        <v>3</v>
      </c>
      <c r="N4" s="14" t="s">
        <v>4</v>
      </c>
      <c r="O4" s="14" t="s">
        <v>5</v>
      </c>
      <c r="P4" s="14" t="s">
        <v>6</v>
      </c>
      <c r="Q4" s="14" t="s">
        <v>1</v>
      </c>
      <c r="R4" s="15" t="s">
        <v>7</v>
      </c>
      <c r="S4" s="15" t="s">
        <v>8</v>
      </c>
      <c r="T4" s="15" t="s">
        <v>9</v>
      </c>
      <c r="U4" s="15" t="s">
        <v>15</v>
      </c>
      <c r="V4" s="15" t="s">
        <v>10</v>
      </c>
      <c r="W4" s="15" t="s">
        <v>11</v>
      </c>
      <c r="Y4" s="30"/>
      <c r="Z4" s="30"/>
      <c r="AA4" s="30"/>
      <c r="AB4" s="30"/>
      <c r="AC4" s="30"/>
    </row>
    <row r="5" spans="1:29" s="27" customFormat="1" ht="34.799999999999997" customHeight="1" x14ac:dyDescent="0.25">
      <c r="A5" s="24"/>
      <c r="B5" s="25" t="s">
        <v>58</v>
      </c>
      <c r="C5" s="25" t="s">
        <v>36</v>
      </c>
      <c r="D5" s="37">
        <f ca="1">TODAY()</f>
        <v>46028</v>
      </c>
      <c r="E5" s="37">
        <f ca="1">TODAY()+60</f>
        <v>46088</v>
      </c>
      <c r="F5" s="37">
        <f ca="1">TODAY()+10</f>
        <v>46038</v>
      </c>
      <c r="G5" s="37">
        <f ca="1">TODAY()+65</f>
        <v>46093</v>
      </c>
      <c r="H5" s="25">
        <v>200</v>
      </c>
      <c r="I5" s="25">
        <v>220</v>
      </c>
      <c r="J5" s="25">
        <f ca="1">DAYS360(Details[[#This Row],[DÉBUT ESTIMÉ]],Details[[#This Row],[ARRIVÉE ESTIMÉE]],FALSE)</f>
        <v>61</v>
      </c>
      <c r="K5" s="25">
        <f ca="1">DAYS360(Details[[#This Row],[DÉPART RÉEL]],Details[[#This Row],[ARRIVÉE ACTUELLE]],FALSE)</f>
        <v>56</v>
      </c>
      <c r="L5" s="26" t="e">
        <f>INDEX(Parameters[],MATCH(Details[[#This Row],[TYPE DE PROJET]],Parameters[TYPE DE PROJET],0),MATCH(Details[[#Headers],[GENERAL PARTNER]],Parameters[#Headers],0))*INDEX('PARAMÈTRES DU PROJET'!$B$11:$H$11,1,MATCH(Details[[#Headers],[GENERAL PARTNER]],Parameters[#Headers],0))*Details[[#This Row],[TRAVAIL ESTIMÉ]]</f>
        <v>#N/A</v>
      </c>
      <c r="M5" s="26" t="e">
        <f>INDEX(Parameters[],MATCH(Details[[#This Row],[TYPE DE PROJET]],Parameters[TYPE DE PROJET],0),MATCH(Details[[#Headers],[BUSINESS LAWYER]],Parameters[#Headers],0))*INDEX('PARAMÈTRES DU PROJET'!$B$11:$H$11,1,MATCH(Details[[#Headers],[BUSINESS LAWYER]],Parameters[#Headers],0))*Details[[#This Row],[TRAVAIL ESTIMÉ]]</f>
        <v>#N/A</v>
      </c>
      <c r="N5" s="26" t="e">
        <f>INDEX(Parameters[],MATCH(Details[[#This Row],[TYPE DE PROJET]],Parameters[TYPE DE PROJET],0),MATCH(Details[[#Headers],[DEFENSE LITIGATOR]],Parameters[#Headers],0))*INDEX('PARAMÈTRES DU PROJET'!$B$11:$H$11,1,MATCH(Details[[#Headers],[DEFENSE LITIGATOR]],Parameters[#Headers],0))*Details[[#This Row],[TRAVAIL ESTIMÉ]]</f>
        <v>#N/A</v>
      </c>
      <c r="O5" s="26" t="e">
        <f>INDEX(Parameters[],MATCH(Details[[#This Row],[TYPE DE PROJET]],Parameters[TYPE DE PROJET],0),MATCH(Details[[#Headers],[INTELLECTUAL PROPERTY LAWYER]],Parameters[#Headers],0))*INDEX('PARAMÈTRES DU PROJET'!$B$11:$H$11,1,MATCH(Details[[#Headers],[INTELLECTUAL PROPERTY LAWYER]],Parameters[#Headers],0))*Details[[#This Row],[TRAVAIL ESTIMÉ]]</f>
        <v>#N/A</v>
      </c>
      <c r="P5" s="26" t="e">
        <f>INDEX(Parameters[],MATCH(Details[[#This Row],[TYPE DE PROJET]],Parameters[TYPE DE PROJET],0),MATCH(Details[[#Headers],[BANKRUPTCY LAWYER]],Parameters[#Headers],0))*INDEX('PARAMÈTRES DU PROJET'!$B$11:$H$11,1,MATCH(Details[[#Headers],[BANKRUPTCY LAWYER]],Parameters[#Headers],0))*Details[[#This Row],[TRAVAIL ESTIMÉ]]</f>
        <v>#N/A</v>
      </c>
      <c r="Q5" s="26" t="e">
        <f>INDEX(Parameters[],MATCH(Details[[#This Row],[TYPE DE PROJET]],Parameters[TYPE DE PROJET],0),MATCH(Details[[#Headers],[ADMIN STAFF]],Parameters[#Headers],0))*INDEX('PARAMÈTRES DU PROJET'!$B$11:$H$11,1,MATCH(Details[[#Headers],[ADMIN STAFF]],Parameters[#Headers],0))*Details[[#This Row],[TRAVAIL ESTIMÉ]]</f>
        <v>#N/A</v>
      </c>
      <c r="R5" s="26" t="e">
        <f>INDEX(Parameters[],MATCH(Details[[#This Row],[TYPE DE PROJET]],Parameters[TYPE DE PROJET],0),MATCH(Details[[#Headers],[GENERAL PARTNER]],Parameters[#Headers],0))*INDEX('PARAMÈTRES DU PROJET'!$B$11:$H$11,1,MATCH(Details[[#Headers],[GENERAL PARTNER]],Parameters[#Headers],0))*Details[[#This Row],[TRAVAIL RÉEL]]</f>
        <v>#N/A</v>
      </c>
      <c r="S5" s="26" t="e">
        <f>INDEX(Parameters[],MATCH(Details[[#This Row],[TYPE DE PROJET]],Parameters[TYPE DE PROJET],0),MATCH(Details[[#Headers],[BUSINESS LAWYER]],Parameters[#Headers],0))*INDEX('PARAMÈTRES DU PROJET'!$B$11:$H$11,1,MATCH(Details[[#Headers],[BUSINESS LAWYER]],Parameters[#Headers],0))*Details[[#This Row],[TRAVAIL RÉEL]]</f>
        <v>#N/A</v>
      </c>
      <c r="T5" s="26" t="e">
        <f>INDEX(Parameters[],MATCH(Details[[#This Row],[TYPE DE PROJET]],Parameters[TYPE DE PROJET],0),MATCH(Details[[#Headers],[DEFENSE LITIGATOR]],Parameters[#Headers],0))*INDEX('PARAMÈTRES DU PROJET'!$B$11:$H$11,1,MATCH(Details[[#Headers],[DEFENSE LITIGATOR]],Parameters[#Headers],0))*Details[[#This Row],[TRAVAIL RÉEL]]</f>
        <v>#N/A</v>
      </c>
      <c r="U5" s="26" t="e">
        <f>INDEX(Parameters[],MATCH(Details[[#This Row],[TYPE DE PROJET]],Parameters[TYPE DE PROJET],0),MATCH(Details[[#Headers],[INTELLECTUAL PROPERTY LAWYER]],Parameters[#Headers],0))*INDEX('PARAMÈTRES DU PROJET'!$B$11:$H$11,1,MATCH(Details[[#Headers],[INTELLECTUAL PROPERTY LAWYER]],Parameters[#Headers],0))*Details[[#This Row],[TRAVAIL RÉEL]]</f>
        <v>#N/A</v>
      </c>
      <c r="V5" s="26" t="e">
        <f>INDEX(Parameters[],MATCH(Details[[#This Row],[TYPE DE PROJET]],Parameters[TYPE DE PROJET],0),MATCH(Details[[#Headers],[BANKRUPTCY LAWYER]],Parameters[#Headers],0))*INDEX('PARAMÈTRES DU PROJET'!$B$11:$H$11,1,MATCH(Details[[#Headers],[BANKRUPTCY LAWYER]],Parameters[#Headers],0))*Details[[#This Row],[TRAVAIL RÉEL]]</f>
        <v>#N/A</v>
      </c>
      <c r="W5" s="26" t="e">
        <f>INDEX(Parameters[],MATCH(Details[[#This Row],[TYPE DE PROJET]],Parameters[TYPE DE PROJET],0),MATCH(Details[[#Headers],[ADMIN STAFF]],Parameters[#Headers],0))*INDEX('PARAMÈTRES DU PROJET'!$B$11:$H$11,1,MATCH(Details[[#Headers],[ADMIN STAFF]],Parameters[#Headers],0))*Details[[#This Row],[TRAVAIL RÉEL]]</f>
        <v>#N/A</v>
      </c>
      <c r="Y5" s="30"/>
      <c r="Z5" s="30"/>
      <c r="AA5" s="30"/>
      <c r="AB5" s="30"/>
      <c r="AC5" s="30"/>
    </row>
    <row r="6" spans="1:29" s="27" customFormat="1" ht="34.799999999999997" customHeight="1" x14ac:dyDescent="0.25">
      <c r="A6" s="24"/>
      <c r="B6" s="25" t="s">
        <v>59</v>
      </c>
      <c r="C6" s="25" t="s">
        <v>37</v>
      </c>
      <c r="D6" s="37">
        <f ca="1">TODAY()+30</f>
        <v>46058</v>
      </c>
      <c r="E6" s="37">
        <f ca="1">TODAY()+100</f>
        <v>46128</v>
      </c>
      <c r="F6" s="37">
        <f ca="1">TODAY()+40</f>
        <v>46068</v>
      </c>
      <c r="G6" s="37">
        <f ca="1">TODAY()+110</f>
        <v>46138</v>
      </c>
      <c r="H6" s="25">
        <v>400</v>
      </c>
      <c r="I6" s="25">
        <v>390</v>
      </c>
      <c r="J6" s="25">
        <f ca="1">DAYS360(Details[[#This Row],[DÉBUT ESTIMÉ]],Details[[#This Row],[ARRIVÉE ESTIMÉE]],FALSE)</f>
        <v>71</v>
      </c>
      <c r="K6" s="25">
        <f ca="1">DAYS360(Details[[#This Row],[DÉPART RÉEL]],Details[[#This Row],[ARRIVÉE ACTUELLE]],FALSE)</f>
        <v>71</v>
      </c>
      <c r="L6" s="26" t="e">
        <f>INDEX(Parameters[],MATCH(Details[[#This Row],[TYPE DE PROJET]],Parameters[TYPE DE PROJET],0),MATCH(Details[[#Headers],[GENERAL PARTNER]],Parameters[#Headers],0))*INDEX('PARAMÈTRES DU PROJET'!$B$11:$H$11,1,MATCH(Details[[#Headers],[GENERAL PARTNER]],Parameters[#Headers],0))*Details[[#This Row],[TRAVAIL ESTIMÉ]]</f>
        <v>#N/A</v>
      </c>
      <c r="M6" s="26" t="e">
        <f>INDEX(Parameters[],MATCH(Details[[#This Row],[TYPE DE PROJET]],Parameters[TYPE DE PROJET],0),MATCH(Details[[#Headers],[BUSINESS LAWYER]],Parameters[#Headers],0))*INDEX('PARAMÈTRES DU PROJET'!$B$11:$H$11,1,MATCH(Details[[#Headers],[BUSINESS LAWYER]],Parameters[#Headers],0))*Details[[#This Row],[TRAVAIL ESTIMÉ]]</f>
        <v>#N/A</v>
      </c>
      <c r="N6" s="26" t="e">
        <f>INDEX(Parameters[],MATCH(Details[[#This Row],[TYPE DE PROJET]],Parameters[TYPE DE PROJET],0),MATCH(Details[[#Headers],[DEFENSE LITIGATOR]],Parameters[#Headers],0))*INDEX('PARAMÈTRES DU PROJET'!$B$11:$H$11,1,MATCH(Details[[#Headers],[DEFENSE LITIGATOR]],Parameters[#Headers],0))*Details[[#This Row],[TRAVAIL ESTIMÉ]]</f>
        <v>#N/A</v>
      </c>
      <c r="O6" s="26" t="e">
        <f>INDEX(Parameters[],MATCH(Details[[#This Row],[TYPE DE PROJET]],Parameters[TYPE DE PROJET],0),MATCH(Details[[#Headers],[INTELLECTUAL PROPERTY LAWYER]],Parameters[#Headers],0))*INDEX('PARAMÈTRES DU PROJET'!$B$11:$H$11,1,MATCH(Details[[#Headers],[INTELLECTUAL PROPERTY LAWYER]],Parameters[#Headers],0))*Details[[#This Row],[TRAVAIL ESTIMÉ]]</f>
        <v>#N/A</v>
      </c>
      <c r="P6" s="26" t="e">
        <f>INDEX(Parameters[],MATCH(Details[[#This Row],[TYPE DE PROJET]],Parameters[TYPE DE PROJET],0),MATCH(Details[[#Headers],[BANKRUPTCY LAWYER]],Parameters[#Headers],0))*INDEX('PARAMÈTRES DU PROJET'!$B$11:$H$11,1,MATCH(Details[[#Headers],[BANKRUPTCY LAWYER]],Parameters[#Headers],0))*Details[[#This Row],[TRAVAIL ESTIMÉ]]</f>
        <v>#N/A</v>
      </c>
      <c r="Q6" s="26" t="e">
        <f>INDEX(Parameters[],MATCH(Details[[#This Row],[TYPE DE PROJET]],Parameters[TYPE DE PROJET],0),MATCH(Details[[#Headers],[ADMIN STAFF]],Parameters[#Headers],0))*INDEX('PARAMÈTRES DU PROJET'!$B$11:$H$11,1,MATCH(Details[[#Headers],[ADMIN STAFF]],Parameters[#Headers],0))*Details[[#This Row],[TRAVAIL ESTIMÉ]]</f>
        <v>#N/A</v>
      </c>
      <c r="R6" s="26" t="e">
        <f>INDEX(Parameters[],MATCH(Details[[#This Row],[TYPE DE PROJET]],Parameters[TYPE DE PROJET],0),MATCH(Details[[#Headers],[GENERAL PARTNER]],Parameters[#Headers],0))*INDEX('PARAMÈTRES DU PROJET'!$B$11:$H$11,1,MATCH(Details[[#Headers],[GENERAL PARTNER]],Parameters[#Headers],0))*Details[[#This Row],[TRAVAIL RÉEL]]</f>
        <v>#N/A</v>
      </c>
      <c r="S6" s="26" t="e">
        <f>INDEX(Parameters[],MATCH(Details[[#This Row],[TYPE DE PROJET]],Parameters[TYPE DE PROJET],0),MATCH(Details[[#Headers],[BUSINESS LAWYER]],Parameters[#Headers],0))*INDEX('PARAMÈTRES DU PROJET'!$B$11:$H$11,1,MATCH(Details[[#Headers],[BUSINESS LAWYER]],Parameters[#Headers],0))*Details[[#This Row],[TRAVAIL RÉEL]]</f>
        <v>#N/A</v>
      </c>
      <c r="T6" s="26" t="e">
        <f>INDEX(Parameters[],MATCH(Details[[#This Row],[TYPE DE PROJET]],Parameters[TYPE DE PROJET],0),MATCH(Details[[#Headers],[DEFENSE LITIGATOR]],Parameters[#Headers],0))*INDEX('PARAMÈTRES DU PROJET'!$B$11:$H$11,1,MATCH(Details[[#Headers],[DEFENSE LITIGATOR]],Parameters[#Headers],0))*Details[[#This Row],[TRAVAIL RÉEL]]</f>
        <v>#N/A</v>
      </c>
      <c r="U6" s="26" t="e">
        <f>INDEX(Parameters[],MATCH(Details[[#This Row],[TYPE DE PROJET]],Parameters[TYPE DE PROJET],0),MATCH(Details[[#Headers],[INTELLECTUAL PROPERTY LAWYER]],Parameters[#Headers],0))*INDEX('PARAMÈTRES DU PROJET'!$B$11:$H$11,1,MATCH(Details[[#Headers],[INTELLECTUAL PROPERTY LAWYER]],Parameters[#Headers],0))*Details[[#This Row],[TRAVAIL RÉEL]]</f>
        <v>#N/A</v>
      </c>
      <c r="V6" s="26" t="e">
        <f>INDEX(Parameters[],MATCH(Details[[#This Row],[TYPE DE PROJET]],Parameters[TYPE DE PROJET],0),MATCH(Details[[#Headers],[BANKRUPTCY LAWYER]],Parameters[#Headers],0))*INDEX('PARAMÈTRES DU PROJET'!$B$11:$H$11,1,MATCH(Details[[#Headers],[BANKRUPTCY LAWYER]],Parameters[#Headers],0))*Details[[#This Row],[TRAVAIL RÉEL]]</f>
        <v>#N/A</v>
      </c>
      <c r="W6" s="26" t="e">
        <f>INDEX(Parameters[],MATCH(Details[[#This Row],[TYPE DE PROJET]],Parameters[TYPE DE PROJET],0),MATCH(Details[[#Headers],[ADMIN STAFF]],Parameters[#Headers],0))*INDEX('PARAMÈTRES DU PROJET'!$B$11:$H$11,1,MATCH(Details[[#Headers],[ADMIN STAFF]],Parameters[#Headers],0))*Details[[#This Row],[TRAVAIL RÉEL]]</f>
        <v>#N/A</v>
      </c>
      <c r="Y6" s="30"/>
      <c r="Z6" s="30"/>
      <c r="AA6" s="30"/>
      <c r="AB6" s="30"/>
      <c r="AC6" s="30"/>
    </row>
    <row r="7" spans="1:29" s="27" customFormat="1" ht="34.799999999999997" customHeight="1" x14ac:dyDescent="0.25">
      <c r="A7" s="24"/>
      <c r="B7" s="25" t="s">
        <v>60</v>
      </c>
      <c r="C7" s="25" t="s">
        <v>38</v>
      </c>
      <c r="D7" s="37">
        <f ca="1">TODAY()+150</f>
        <v>46178</v>
      </c>
      <c r="E7" s="37">
        <f ca="1">TODAY()+150</f>
        <v>46178</v>
      </c>
      <c r="F7" s="37">
        <f ca="1">TODAY()+150</f>
        <v>46178</v>
      </c>
      <c r="G7" s="37">
        <f ca="1">TODAY()+170</f>
        <v>46198</v>
      </c>
      <c r="H7" s="25">
        <v>500</v>
      </c>
      <c r="I7" s="25">
        <v>500</v>
      </c>
      <c r="J7" s="25">
        <f ca="1">DAYS360(Details[[#This Row],[DÉBUT ESTIMÉ]],Details[[#This Row],[ARRIVÉE ESTIMÉE]],FALSE)</f>
        <v>0</v>
      </c>
      <c r="K7" s="25">
        <f ca="1">DAYS360(Details[[#This Row],[DÉPART RÉEL]],Details[[#This Row],[ARRIVÉE ACTUELLE]],FALSE)</f>
        <v>20</v>
      </c>
      <c r="L7" s="26" t="e">
        <f>INDEX(Parameters[],MATCH(Details[[#This Row],[TYPE DE PROJET]],Parameters[TYPE DE PROJET],0),MATCH(Details[[#Headers],[GENERAL PARTNER]],Parameters[#Headers],0))*INDEX('PARAMÈTRES DU PROJET'!$B$11:$H$11,1,MATCH(Details[[#Headers],[GENERAL PARTNER]],Parameters[#Headers],0))*Details[[#This Row],[TRAVAIL ESTIMÉ]]</f>
        <v>#N/A</v>
      </c>
      <c r="M7" s="26" t="e">
        <f>INDEX(Parameters[],MATCH(Details[[#This Row],[TYPE DE PROJET]],Parameters[TYPE DE PROJET],0),MATCH(Details[[#Headers],[BUSINESS LAWYER]],Parameters[#Headers],0))*INDEX('PARAMÈTRES DU PROJET'!$B$11:$H$11,1,MATCH(Details[[#Headers],[BUSINESS LAWYER]],Parameters[#Headers],0))*Details[[#This Row],[TRAVAIL ESTIMÉ]]</f>
        <v>#N/A</v>
      </c>
      <c r="N7" s="26" t="e">
        <f>INDEX(Parameters[],MATCH(Details[[#This Row],[TYPE DE PROJET]],Parameters[TYPE DE PROJET],0),MATCH(Details[[#Headers],[DEFENSE LITIGATOR]],Parameters[#Headers],0))*INDEX('PARAMÈTRES DU PROJET'!$B$11:$H$11,1,MATCH(Details[[#Headers],[DEFENSE LITIGATOR]],Parameters[#Headers],0))*Details[[#This Row],[TRAVAIL ESTIMÉ]]</f>
        <v>#N/A</v>
      </c>
      <c r="O7" s="26" t="e">
        <f>INDEX(Parameters[],MATCH(Details[[#This Row],[TYPE DE PROJET]],Parameters[TYPE DE PROJET],0),MATCH(Details[[#Headers],[INTELLECTUAL PROPERTY LAWYER]],Parameters[#Headers],0))*INDEX('PARAMÈTRES DU PROJET'!$B$11:$H$11,1,MATCH(Details[[#Headers],[INTELLECTUAL PROPERTY LAWYER]],Parameters[#Headers],0))*Details[[#This Row],[TRAVAIL ESTIMÉ]]</f>
        <v>#N/A</v>
      </c>
      <c r="P7" s="26" t="e">
        <f>INDEX(Parameters[],MATCH(Details[[#This Row],[TYPE DE PROJET]],Parameters[TYPE DE PROJET],0),MATCH(Details[[#Headers],[BANKRUPTCY LAWYER]],Parameters[#Headers],0))*INDEX('PARAMÈTRES DU PROJET'!$B$11:$H$11,1,MATCH(Details[[#Headers],[BANKRUPTCY LAWYER]],Parameters[#Headers],0))*Details[[#This Row],[TRAVAIL ESTIMÉ]]</f>
        <v>#N/A</v>
      </c>
      <c r="Q7" s="26" t="e">
        <f>INDEX(Parameters[],MATCH(Details[[#This Row],[TYPE DE PROJET]],Parameters[TYPE DE PROJET],0),MATCH(Details[[#Headers],[ADMIN STAFF]],Parameters[#Headers],0))*INDEX('PARAMÈTRES DU PROJET'!$B$11:$H$11,1,MATCH(Details[[#Headers],[ADMIN STAFF]],Parameters[#Headers],0))*Details[[#This Row],[TRAVAIL ESTIMÉ]]</f>
        <v>#N/A</v>
      </c>
      <c r="R7" s="26" t="e">
        <f>INDEX(Parameters[],MATCH(Details[[#This Row],[TYPE DE PROJET]],Parameters[TYPE DE PROJET],0),MATCH(Details[[#Headers],[GENERAL PARTNER]],Parameters[#Headers],0))*INDEX('PARAMÈTRES DU PROJET'!$B$11:$H$11,1,MATCH(Details[[#Headers],[GENERAL PARTNER]],Parameters[#Headers],0))*Details[[#This Row],[TRAVAIL RÉEL]]</f>
        <v>#N/A</v>
      </c>
      <c r="S7" s="26" t="e">
        <f>INDEX(Parameters[],MATCH(Details[[#This Row],[TYPE DE PROJET]],Parameters[TYPE DE PROJET],0),MATCH(Details[[#Headers],[BUSINESS LAWYER]],Parameters[#Headers],0))*INDEX('PARAMÈTRES DU PROJET'!$B$11:$H$11,1,MATCH(Details[[#Headers],[BUSINESS LAWYER]],Parameters[#Headers],0))*Details[[#This Row],[TRAVAIL RÉEL]]</f>
        <v>#N/A</v>
      </c>
      <c r="T7" s="26" t="e">
        <f>INDEX(Parameters[],MATCH(Details[[#This Row],[TYPE DE PROJET]],Parameters[TYPE DE PROJET],0),MATCH(Details[[#Headers],[DEFENSE LITIGATOR]],Parameters[#Headers],0))*INDEX('PARAMÈTRES DU PROJET'!$B$11:$H$11,1,MATCH(Details[[#Headers],[DEFENSE LITIGATOR]],Parameters[#Headers],0))*Details[[#This Row],[TRAVAIL RÉEL]]</f>
        <v>#N/A</v>
      </c>
      <c r="U7" s="26" t="e">
        <f>INDEX(Parameters[],MATCH(Details[[#This Row],[TYPE DE PROJET]],Parameters[TYPE DE PROJET],0),MATCH(Details[[#Headers],[INTELLECTUAL PROPERTY LAWYER]],Parameters[#Headers],0))*INDEX('PARAMÈTRES DU PROJET'!$B$11:$H$11,1,MATCH(Details[[#Headers],[INTELLECTUAL PROPERTY LAWYER]],Parameters[#Headers],0))*Details[[#This Row],[TRAVAIL RÉEL]]</f>
        <v>#N/A</v>
      </c>
      <c r="V7" s="26" t="e">
        <f>INDEX(Parameters[],MATCH(Details[[#This Row],[TYPE DE PROJET]],Parameters[TYPE DE PROJET],0),MATCH(Details[[#Headers],[BANKRUPTCY LAWYER]],Parameters[#Headers],0))*INDEX('PARAMÈTRES DU PROJET'!$B$11:$H$11,1,MATCH(Details[[#Headers],[BANKRUPTCY LAWYER]],Parameters[#Headers],0))*Details[[#This Row],[TRAVAIL RÉEL]]</f>
        <v>#N/A</v>
      </c>
      <c r="W7" s="26" t="e">
        <f>INDEX(Parameters[],MATCH(Details[[#This Row],[TYPE DE PROJET]],Parameters[TYPE DE PROJET],0),MATCH(Details[[#Headers],[ADMIN STAFF]],Parameters[#Headers],0))*INDEX('PARAMÈTRES DU PROJET'!$B$11:$H$11,1,MATCH(Details[[#Headers],[ADMIN STAFF]],Parameters[#Headers],0))*Details[[#This Row],[TRAVAIL RÉEL]]</f>
        <v>#N/A</v>
      </c>
      <c r="Y7" s="30"/>
      <c r="Z7" s="30"/>
      <c r="AA7" s="30"/>
      <c r="AB7" s="30"/>
      <c r="AC7" s="30"/>
    </row>
    <row r="8" spans="1:29" s="27" customFormat="1" ht="34.799999999999997" customHeight="1" x14ac:dyDescent="0.25">
      <c r="A8" s="24"/>
      <c r="B8" s="25" t="s">
        <v>61</v>
      </c>
      <c r="C8" s="25" t="s">
        <v>39</v>
      </c>
      <c r="D8" s="37">
        <f ca="1">TODAY()+200</f>
        <v>46228</v>
      </c>
      <c r="E8" s="37">
        <f ca="1">TODAY()+230</f>
        <v>46258</v>
      </c>
      <c r="F8" s="37">
        <f ca="1">TODAY()+230</f>
        <v>46258</v>
      </c>
      <c r="G8" s="37">
        <f ca="1">TODAY()+230</f>
        <v>46258</v>
      </c>
      <c r="H8" s="25">
        <v>150</v>
      </c>
      <c r="I8" s="25">
        <v>145</v>
      </c>
      <c r="J8" s="25">
        <f ca="1">DAYS360(Details[[#This Row],[DÉBUT ESTIMÉ]],Details[[#This Row],[ARRIVÉE ESTIMÉE]],FALSE)</f>
        <v>29</v>
      </c>
      <c r="K8" s="25">
        <f ca="1">DAYS360(Details[[#This Row],[DÉPART RÉEL]],Details[[#This Row],[ARRIVÉE ACTUELLE]],FALSE)</f>
        <v>0</v>
      </c>
      <c r="L8" s="26" t="e">
        <f>INDEX(Parameters[],MATCH(Details[[#This Row],[TYPE DE PROJET]],Parameters[TYPE DE PROJET],0),MATCH(Details[[#Headers],[GENERAL PARTNER]],Parameters[#Headers],0))*INDEX('PARAMÈTRES DU PROJET'!$B$11:$H$11,1,MATCH(Details[[#Headers],[GENERAL PARTNER]],Parameters[#Headers],0))*Details[[#This Row],[TRAVAIL ESTIMÉ]]</f>
        <v>#N/A</v>
      </c>
      <c r="M8" s="26" t="e">
        <f>INDEX(Parameters[],MATCH(Details[[#This Row],[TYPE DE PROJET]],Parameters[TYPE DE PROJET],0),MATCH(Details[[#Headers],[BUSINESS LAWYER]],Parameters[#Headers],0))*INDEX('PARAMÈTRES DU PROJET'!$B$11:$H$11,1,MATCH(Details[[#Headers],[BUSINESS LAWYER]],Parameters[#Headers],0))*Details[[#This Row],[TRAVAIL ESTIMÉ]]</f>
        <v>#N/A</v>
      </c>
      <c r="N8" s="26" t="e">
        <f>INDEX(Parameters[],MATCH(Details[[#This Row],[TYPE DE PROJET]],Parameters[TYPE DE PROJET],0),MATCH(Details[[#Headers],[DEFENSE LITIGATOR]],Parameters[#Headers],0))*INDEX('PARAMÈTRES DU PROJET'!$B$11:$H$11,1,MATCH(Details[[#Headers],[DEFENSE LITIGATOR]],Parameters[#Headers],0))*Details[[#This Row],[TRAVAIL ESTIMÉ]]</f>
        <v>#N/A</v>
      </c>
      <c r="O8" s="26" t="e">
        <f>INDEX(Parameters[],MATCH(Details[[#This Row],[TYPE DE PROJET]],Parameters[TYPE DE PROJET],0),MATCH(Details[[#Headers],[INTELLECTUAL PROPERTY LAWYER]],Parameters[#Headers],0))*INDEX('PARAMÈTRES DU PROJET'!$B$11:$H$11,1,MATCH(Details[[#Headers],[INTELLECTUAL PROPERTY LAWYER]],Parameters[#Headers],0))*Details[[#This Row],[TRAVAIL ESTIMÉ]]</f>
        <v>#N/A</v>
      </c>
      <c r="P8" s="26" t="e">
        <f>INDEX(Parameters[],MATCH(Details[[#This Row],[TYPE DE PROJET]],Parameters[TYPE DE PROJET],0),MATCH(Details[[#Headers],[BANKRUPTCY LAWYER]],Parameters[#Headers],0))*INDEX('PARAMÈTRES DU PROJET'!$B$11:$H$11,1,MATCH(Details[[#Headers],[BANKRUPTCY LAWYER]],Parameters[#Headers],0))*Details[[#This Row],[TRAVAIL ESTIMÉ]]</f>
        <v>#N/A</v>
      </c>
      <c r="Q8" s="26" t="e">
        <f>INDEX(Parameters[],MATCH(Details[[#This Row],[TYPE DE PROJET]],Parameters[TYPE DE PROJET],0),MATCH(Details[[#Headers],[ADMIN STAFF]],Parameters[#Headers],0))*INDEX('PARAMÈTRES DU PROJET'!$B$11:$H$11,1,MATCH(Details[[#Headers],[ADMIN STAFF]],Parameters[#Headers],0))*Details[[#This Row],[TRAVAIL ESTIMÉ]]</f>
        <v>#N/A</v>
      </c>
      <c r="R8" s="26" t="e">
        <f>INDEX(Parameters[],MATCH(Details[[#This Row],[TYPE DE PROJET]],Parameters[TYPE DE PROJET],0),MATCH(Details[[#Headers],[GENERAL PARTNER]],Parameters[#Headers],0))*INDEX('PARAMÈTRES DU PROJET'!$B$11:$H$11,1,MATCH(Details[[#Headers],[GENERAL PARTNER]],Parameters[#Headers],0))*Details[[#This Row],[TRAVAIL RÉEL]]</f>
        <v>#N/A</v>
      </c>
      <c r="S8" s="26" t="e">
        <f>INDEX(Parameters[],MATCH(Details[[#This Row],[TYPE DE PROJET]],Parameters[TYPE DE PROJET],0),MATCH(Details[[#Headers],[BUSINESS LAWYER]],Parameters[#Headers],0))*INDEX('PARAMÈTRES DU PROJET'!$B$11:$H$11,1,MATCH(Details[[#Headers],[BUSINESS LAWYER]],Parameters[#Headers],0))*Details[[#This Row],[TRAVAIL RÉEL]]</f>
        <v>#N/A</v>
      </c>
      <c r="T8" s="26" t="e">
        <f>INDEX(Parameters[],MATCH(Details[[#This Row],[TYPE DE PROJET]],Parameters[TYPE DE PROJET],0),MATCH(Details[[#Headers],[DEFENSE LITIGATOR]],Parameters[#Headers],0))*INDEX('PARAMÈTRES DU PROJET'!$B$11:$H$11,1,MATCH(Details[[#Headers],[DEFENSE LITIGATOR]],Parameters[#Headers],0))*Details[[#This Row],[TRAVAIL RÉEL]]</f>
        <v>#N/A</v>
      </c>
      <c r="U8" s="26" t="e">
        <f>INDEX(Parameters[],MATCH(Details[[#This Row],[TYPE DE PROJET]],Parameters[TYPE DE PROJET],0),MATCH(Details[[#Headers],[INTELLECTUAL PROPERTY LAWYER]],Parameters[#Headers],0))*INDEX('PARAMÈTRES DU PROJET'!$B$11:$H$11,1,MATCH(Details[[#Headers],[INTELLECTUAL PROPERTY LAWYER]],Parameters[#Headers],0))*Details[[#This Row],[TRAVAIL RÉEL]]</f>
        <v>#N/A</v>
      </c>
      <c r="V8" s="26" t="e">
        <f>INDEX(Parameters[],MATCH(Details[[#This Row],[TYPE DE PROJET]],Parameters[TYPE DE PROJET],0),MATCH(Details[[#Headers],[BANKRUPTCY LAWYER]],Parameters[#Headers],0))*INDEX('PARAMÈTRES DU PROJET'!$B$11:$H$11,1,MATCH(Details[[#Headers],[BANKRUPTCY LAWYER]],Parameters[#Headers],0))*Details[[#This Row],[TRAVAIL RÉEL]]</f>
        <v>#N/A</v>
      </c>
      <c r="W8" s="26" t="e">
        <f>INDEX(Parameters[],MATCH(Details[[#This Row],[TYPE DE PROJET]],Parameters[TYPE DE PROJET],0),MATCH(Details[[#Headers],[ADMIN STAFF]],Parameters[#Headers],0))*INDEX('PARAMÈTRES DU PROJET'!$B$11:$H$11,1,MATCH(Details[[#Headers],[ADMIN STAFF]],Parameters[#Headers],0))*Details[[#This Row],[TRAVAIL RÉEL]]</f>
        <v>#N/A</v>
      </c>
      <c r="Y8" s="30"/>
      <c r="Z8" s="30"/>
      <c r="AA8" s="30"/>
      <c r="AB8" s="30"/>
      <c r="AC8" s="30"/>
    </row>
    <row r="9" spans="1:29" s="27" customFormat="1" ht="34.799999999999997" customHeight="1" x14ac:dyDescent="0.25">
      <c r="A9" s="24"/>
      <c r="B9" s="25" t="s">
        <v>62</v>
      </c>
      <c r="C9" s="25" t="s">
        <v>40</v>
      </c>
      <c r="D9" s="37">
        <f ca="1">TODAY()+220</f>
        <v>46248</v>
      </c>
      <c r="E9" s="37">
        <f ca="1">TODAY()+250</f>
        <v>46278</v>
      </c>
      <c r="F9" s="37">
        <f ca="1">TODAY()+230</f>
        <v>46258</v>
      </c>
      <c r="G9" s="37">
        <f ca="1">TODAY()+259</f>
        <v>46287</v>
      </c>
      <c r="H9" s="25">
        <v>250</v>
      </c>
      <c r="I9" s="25">
        <v>255</v>
      </c>
      <c r="J9" s="25">
        <f ca="1">DAYS360(Details[[#This Row],[DÉBUT ESTIMÉ]],Details[[#This Row],[ARRIVÉE ESTIMÉE]],FALSE)</f>
        <v>29</v>
      </c>
      <c r="K9" s="25">
        <f ca="1">DAYS360(Details[[#This Row],[DÉPART RÉEL]],Details[[#This Row],[ARRIVÉE ACTUELLE]],FALSE)</f>
        <v>28</v>
      </c>
      <c r="L9" s="26" t="e">
        <f>INDEX(Parameters[],MATCH(Details[[#This Row],[TYPE DE PROJET]],Parameters[TYPE DE PROJET],0),MATCH(Details[[#Headers],[GENERAL PARTNER]],Parameters[#Headers],0))*INDEX('PARAMÈTRES DU PROJET'!$B$11:$H$11,1,MATCH(Details[[#Headers],[GENERAL PARTNER]],Parameters[#Headers],0))*Details[[#This Row],[TRAVAIL ESTIMÉ]]</f>
        <v>#N/A</v>
      </c>
      <c r="M9" s="26" t="e">
        <f>INDEX(Parameters[],MATCH(Details[[#This Row],[TYPE DE PROJET]],Parameters[TYPE DE PROJET],0),MATCH(Details[[#Headers],[BUSINESS LAWYER]],Parameters[#Headers],0))*INDEX('PARAMÈTRES DU PROJET'!$B$11:$H$11,1,MATCH(Details[[#Headers],[BUSINESS LAWYER]],Parameters[#Headers],0))*Details[[#This Row],[TRAVAIL ESTIMÉ]]</f>
        <v>#N/A</v>
      </c>
      <c r="N9" s="26" t="e">
        <f>INDEX(Parameters[],MATCH(Details[[#This Row],[TYPE DE PROJET]],Parameters[TYPE DE PROJET],0),MATCH(Details[[#Headers],[DEFENSE LITIGATOR]],Parameters[#Headers],0))*INDEX('PARAMÈTRES DU PROJET'!$B$11:$H$11,1,MATCH(Details[[#Headers],[DEFENSE LITIGATOR]],Parameters[#Headers],0))*Details[[#This Row],[TRAVAIL ESTIMÉ]]</f>
        <v>#N/A</v>
      </c>
      <c r="O9" s="26" t="e">
        <f>INDEX(Parameters[],MATCH(Details[[#This Row],[TYPE DE PROJET]],Parameters[TYPE DE PROJET],0),MATCH(Details[[#Headers],[INTELLECTUAL PROPERTY LAWYER]],Parameters[#Headers],0))*INDEX('PARAMÈTRES DU PROJET'!$B$11:$H$11,1,MATCH(Details[[#Headers],[INTELLECTUAL PROPERTY LAWYER]],Parameters[#Headers],0))*Details[[#This Row],[TRAVAIL ESTIMÉ]]</f>
        <v>#N/A</v>
      </c>
      <c r="P9" s="26" t="e">
        <f>INDEX(Parameters[],MATCH(Details[[#This Row],[TYPE DE PROJET]],Parameters[TYPE DE PROJET],0),MATCH(Details[[#Headers],[BANKRUPTCY LAWYER]],Parameters[#Headers],0))*INDEX('PARAMÈTRES DU PROJET'!$B$11:$H$11,1,MATCH(Details[[#Headers],[BANKRUPTCY LAWYER]],Parameters[#Headers],0))*Details[[#This Row],[TRAVAIL ESTIMÉ]]</f>
        <v>#N/A</v>
      </c>
      <c r="Q9" s="26" t="e">
        <f>INDEX(Parameters[],MATCH(Details[[#This Row],[TYPE DE PROJET]],Parameters[TYPE DE PROJET],0),MATCH(Details[[#Headers],[ADMIN STAFF]],Parameters[#Headers],0))*INDEX('PARAMÈTRES DU PROJET'!$B$11:$H$11,1,MATCH(Details[[#Headers],[ADMIN STAFF]],Parameters[#Headers],0))*Details[[#This Row],[TRAVAIL ESTIMÉ]]</f>
        <v>#N/A</v>
      </c>
      <c r="R9" s="26" t="e">
        <f>INDEX(Parameters[],MATCH(Details[[#This Row],[TYPE DE PROJET]],Parameters[TYPE DE PROJET],0),MATCH(Details[[#Headers],[GENERAL PARTNER]],Parameters[#Headers],0))*INDEX('PARAMÈTRES DU PROJET'!$B$11:$H$11,1,MATCH(Details[[#Headers],[GENERAL PARTNER]],Parameters[#Headers],0))*Details[[#This Row],[TRAVAIL RÉEL]]</f>
        <v>#N/A</v>
      </c>
      <c r="S9" s="26" t="e">
        <f>INDEX(Parameters[],MATCH(Details[[#This Row],[TYPE DE PROJET]],Parameters[TYPE DE PROJET],0),MATCH(Details[[#Headers],[BUSINESS LAWYER]],Parameters[#Headers],0))*INDEX('PARAMÈTRES DU PROJET'!$B$11:$H$11,1,MATCH(Details[[#Headers],[BUSINESS LAWYER]],Parameters[#Headers],0))*Details[[#This Row],[TRAVAIL RÉEL]]</f>
        <v>#N/A</v>
      </c>
      <c r="T9" s="26" t="e">
        <f>INDEX(Parameters[],MATCH(Details[[#This Row],[TYPE DE PROJET]],Parameters[TYPE DE PROJET],0),MATCH(Details[[#Headers],[DEFENSE LITIGATOR]],Parameters[#Headers],0))*INDEX('PARAMÈTRES DU PROJET'!$B$11:$H$11,1,MATCH(Details[[#Headers],[DEFENSE LITIGATOR]],Parameters[#Headers],0))*Details[[#This Row],[TRAVAIL RÉEL]]</f>
        <v>#N/A</v>
      </c>
      <c r="U9" s="26" t="e">
        <f>INDEX(Parameters[],MATCH(Details[[#This Row],[TYPE DE PROJET]],Parameters[TYPE DE PROJET],0),MATCH(Details[[#Headers],[INTELLECTUAL PROPERTY LAWYER]],Parameters[#Headers],0))*INDEX('PARAMÈTRES DU PROJET'!$B$11:$H$11,1,MATCH(Details[[#Headers],[INTELLECTUAL PROPERTY LAWYER]],Parameters[#Headers],0))*Details[[#This Row],[TRAVAIL RÉEL]]</f>
        <v>#N/A</v>
      </c>
      <c r="V9" s="26" t="e">
        <f>INDEX(Parameters[],MATCH(Details[[#This Row],[TYPE DE PROJET]],Parameters[TYPE DE PROJET],0),MATCH(Details[[#Headers],[BANKRUPTCY LAWYER]],Parameters[#Headers],0))*INDEX('PARAMÈTRES DU PROJET'!$B$11:$H$11,1,MATCH(Details[[#Headers],[BANKRUPTCY LAWYER]],Parameters[#Headers],0))*Details[[#This Row],[TRAVAIL RÉEL]]</f>
        <v>#N/A</v>
      </c>
      <c r="W9" s="26" t="e">
        <f>INDEX(Parameters[],MATCH(Details[[#This Row],[TYPE DE PROJET]],Parameters[TYPE DE PROJET],0),MATCH(Details[[#Headers],[ADMIN STAFF]],Parameters[#Headers],0))*INDEX('PARAMÈTRES DU PROJET'!$B$11:$H$11,1,MATCH(Details[[#Headers],[ADMIN STAFF]],Parameters[#Headers],0))*Details[[#This Row],[TRAVAIL RÉEL]]</f>
        <v>#N/A</v>
      </c>
      <c r="Y9" s="30"/>
      <c r="Z9" s="30"/>
      <c r="AA9" s="30"/>
      <c r="AB9" s="30"/>
      <c r="AC9" s="30"/>
    </row>
    <row r="10" spans="1:29" s="27" customFormat="1" ht="34.799999999999997" customHeight="1" x14ac:dyDescent="0.25">
      <c r="A10" s="24"/>
      <c r="B10" s="27" t="s">
        <v>0</v>
      </c>
      <c r="H10" s="27">
        <f>SUBTOTAL(109,Details[TRAVAIL ESTIMÉ])</f>
        <v>1500</v>
      </c>
      <c r="I10" s="27">
        <f>SUBTOTAL(109,Details[TRAVAIL RÉEL])</f>
        <v>1510</v>
      </c>
      <c r="J10" s="27">
        <f ca="1">SUBTOTAL(109,Details[DURÉE ESTIMÉE])</f>
        <v>190</v>
      </c>
      <c r="K10" s="27">
        <f ca="1">SUBTOTAL(109,Details[DURÉE RÉELLE])</f>
        <v>175</v>
      </c>
    </row>
  </sheetData>
  <mergeCells count="1">
    <mergeCell ref="Y2:AC9"/>
  </mergeCells>
  <dataValidations count="1">
    <dataValidation type="list" allowBlank="1" showInputMessage="1" showErrorMessage="1" sqref="C5:C9" xr:uid="{00000000-0002-0000-0200-000000000000}">
      <formula1>ProjectType</formula1>
    </dataValidation>
  </dataValidations>
  <printOptions horizontalCentered="1"/>
  <pageMargins left="0.4" right="0.4" top="0.4" bottom="0.4" header="0.3" footer="0.3"/>
  <pageSetup scale="95" fitToHeight="0" orientation="landscape" horizontalDpi="4294967293" verticalDpi="0" r:id="rId1"/>
  <headerFooter differentFirst="1">
    <oddFooter>Page &amp;P of &amp;N</oddFooter>
  </headerFooter>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7"/>
    <pageSetUpPr fitToPage="1"/>
  </sheetPr>
  <dimension ref="A1:T28"/>
  <sheetViews>
    <sheetView showGridLines="0" tabSelected="1" topLeftCell="F5" workbookViewId="0">
      <selection activeCell="N36" sqref="N36"/>
    </sheetView>
  </sheetViews>
  <sheetFormatPr baseColWidth="10" defaultColWidth="9.109375" defaultRowHeight="13.8" x14ac:dyDescent="0.25"/>
  <cols>
    <col min="1" max="1" width="1.88671875" style="10" customWidth="1"/>
    <col min="2" max="2" width="16.44140625" style="1" bestFit="1" customWidth="1"/>
    <col min="3" max="4" width="11.33203125" style="1" bestFit="1" customWidth="1"/>
    <col min="5" max="5" width="13.5546875" style="1" customWidth="1"/>
    <col min="6" max="6" width="14.6640625" style="1" customWidth="1"/>
    <col min="7" max="7" width="11.77734375" style="1" bestFit="1" customWidth="1"/>
    <col min="8" max="8" width="16.5546875" style="1" customWidth="1"/>
    <col min="9" max="10" width="11.33203125" style="1" bestFit="1" customWidth="1"/>
    <col min="11" max="11" width="12.44140625" style="1" bestFit="1" customWidth="1"/>
    <col min="12" max="12" width="12.88671875" style="1" bestFit="1" customWidth="1"/>
    <col min="13" max="13" width="13.21875" style="1" bestFit="1" customWidth="1"/>
    <col min="14" max="14" width="11.33203125" style="1" bestFit="1" customWidth="1"/>
    <col min="15" max="15" width="2.6640625" style="1" customWidth="1"/>
    <col min="16" max="16384" width="9.109375" style="1"/>
  </cols>
  <sheetData>
    <row r="1" spans="1:20" ht="35.4" customHeight="1" x14ac:dyDescent="0.25">
      <c r="A1" s="10" t="s">
        <v>24</v>
      </c>
      <c r="B1" s="22" t="str">
        <f>'PARAMÈTRES DU PROJET'!B1</f>
        <v>Nom de l’entreprise</v>
      </c>
      <c r="C1" s="22"/>
      <c r="D1" s="22"/>
      <c r="E1" s="22"/>
      <c r="F1" s="22"/>
      <c r="G1" s="22"/>
      <c r="H1" s="22"/>
      <c r="I1" s="22"/>
      <c r="J1" s="22"/>
      <c r="K1" s="22"/>
      <c r="L1" s="22"/>
      <c r="M1" s="22"/>
      <c r="N1" s="22"/>
    </row>
    <row r="2" spans="1:20" ht="20.399999999999999" x14ac:dyDescent="0.35">
      <c r="A2" s="10" t="s">
        <v>20</v>
      </c>
      <c r="B2" s="2" t="str">
        <f>'PARAMÈTRES DU PROJET'!B2</f>
        <v>Planification de projets pour les cabinets d’avocats</v>
      </c>
      <c r="C2" s="2"/>
      <c r="D2" s="2"/>
      <c r="E2" s="2"/>
      <c r="F2" s="2"/>
      <c r="G2" s="2"/>
      <c r="H2" s="2"/>
      <c r="I2" s="2"/>
      <c r="J2" s="2"/>
      <c r="K2" s="2"/>
    </row>
    <row r="3" spans="1:20" ht="15" x14ac:dyDescent="0.25">
      <c r="B3" s="3"/>
      <c r="C3" s="3"/>
      <c r="D3" s="3"/>
      <c r="E3" s="3"/>
      <c r="F3" s="3"/>
      <c r="G3" s="3"/>
      <c r="H3" s="3"/>
      <c r="I3" s="3"/>
      <c r="J3" s="3"/>
      <c r="K3" s="3"/>
    </row>
    <row r="4" spans="1:20" ht="21.6" customHeight="1" x14ac:dyDescent="0.25">
      <c r="A4" s="10" t="s">
        <v>31</v>
      </c>
      <c r="C4" s="31" t="s">
        <v>71</v>
      </c>
      <c r="D4" s="32"/>
      <c r="E4" s="32"/>
      <c r="F4" s="32"/>
      <c r="G4" s="32"/>
      <c r="H4" s="33"/>
      <c r="I4" s="31" t="s">
        <v>72</v>
      </c>
      <c r="J4" s="32"/>
      <c r="K4" s="32"/>
      <c r="L4" s="32"/>
      <c r="M4" s="32"/>
      <c r="N4" s="33"/>
      <c r="P4" s="34" t="s">
        <v>32</v>
      </c>
      <c r="Q4" s="35"/>
      <c r="R4" s="35"/>
      <c r="S4" s="35"/>
      <c r="T4" s="35"/>
    </row>
    <row r="5" spans="1:20" s="9" customFormat="1" ht="39.6" x14ac:dyDescent="0.25">
      <c r="A5" s="18" t="s">
        <v>25</v>
      </c>
      <c r="B5" s="21" t="s">
        <v>57</v>
      </c>
      <c r="C5" s="8" t="s">
        <v>43</v>
      </c>
      <c r="D5" s="8" t="s">
        <v>53</v>
      </c>
      <c r="E5" s="8" t="s">
        <v>45</v>
      </c>
      <c r="F5" s="8" t="s">
        <v>74</v>
      </c>
      <c r="G5" s="8" t="s">
        <v>55</v>
      </c>
      <c r="H5" s="8" t="s">
        <v>56</v>
      </c>
      <c r="I5" s="8" t="s">
        <v>12</v>
      </c>
      <c r="J5" s="8" t="s">
        <v>16</v>
      </c>
      <c r="K5" s="8" t="s">
        <v>13</v>
      </c>
      <c r="L5" s="8" t="s">
        <v>17</v>
      </c>
      <c r="M5" s="8" t="s">
        <v>14</v>
      </c>
      <c r="N5" s="8" t="s">
        <v>18</v>
      </c>
      <c r="P5" s="35"/>
      <c r="Q5" s="35"/>
      <c r="R5" s="35"/>
      <c r="S5" s="35"/>
      <c r="T5" s="35"/>
    </row>
    <row r="6" spans="1:20" ht="36.6" customHeight="1" x14ac:dyDescent="0.25">
      <c r="B6" t="s">
        <v>58</v>
      </c>
      <c r="C6" s="38">
        <v>7000</v>
      </c>
      <c r="D6" s="38">
        <v>20000</v>
      </c>
      <c r="E6" s="38">
        <v>0</v>
      </c>
      <c r="F6" s="38">
        <v>0</v>
      </c>
      <c r="G6" s="38">
        <v>0</v>
      </c>
      <c r="H6" s="38">
        <v>12500</v>
      </c>
      <c r="I6" s="38">
        <v>7700</v>
      </c>
      <c r="J6" s="38">
        <v>22000</v>
      </c>
      <c r="K6" s="38">
        <v>0</v>
      </c>
      <c r="L6" s="38">
        <v>0</v>
      </c>
      <c r="M6" s="38">
        <v>0</v>
      </c>
      <c r="N6" s="38">
        <v>13750</v>
      </c>
      <c r="P6" s="35"/>
      <c r="Q6" s="35"/>
      <c r="R6" s="35"/>
      <c r="S6" s="35"/>
      <c r="T6" s="35"/>
    </row>
    <row r="7" spans="1:20" ht="36.6" customHeight="1" x14ac:dyDescent="0.25">
      <c r="B7" t="s">
        <v>59</v>
      </c>
      <c r="C7" s="38">
        <v>14000</v>
      </c>
      <c r="D7" s="38">
        <v>40000</v>
      </c>
      <c r="E7" s="38">
        <v>0</v>
      </c>
      <c r="F7" s="38">
        <v>11000</v>
      </c>
      <c r="G7" s="38">
        <v>0</v>
      </c>
      <c r="H7" s="38">
        <v>20000</v>
      </c>
      <c r="I7" s="38">
        <v>13650</v>
      </c>
      <c r="J7" s="38">
        <v>39000</v>
      </c>
      <c r="K7" s="38">
        <v>0</v>
      </c>
      <c r="L7" s="38">
        <v>0</v>
      </c>
      <c r="M7" s="38">
        <v>10725</v>
      </c>
      <c r="N7" s="38">
        <v>19500</v>
      </c>
      <c r="P7" s="35"/>
      <c r="Q7" s="35"/>
      <c r="R7" s="35"/>
      <c r="S7" s="35"/>
      <c r="T7" s="35"/>
    </row>
    <row r="8" spans="1:20" ht="36.6" customHeight="1" x14ac:dyDescent="0.25">
      <c r="B8" t="s">
        <v>60</v>
      </c>
      <c r="C8" s="38">
        <v>35000</v>
      </c>
      <c r="D8" s="38">
        <v>0</v>
      </c>
      <c r="E8" s="38">
        <v>75000</v>
      </c>
      <c r="F8" s="38">
        <v>0</v>
      </c>
      <c r="G8" s="38">
        <v>0</v>
      </c>
      <c r="H8" s="38">
        <v>18750</v>
      </c>
      <c r="I8" s="38">
        <v>35000</v>
      </c>
      <c r="J8" s="38">
        <v>0</v>
      </c>
      <c r="K8" s="38">
        <v>75000</v>
      </c>
      <c r="L8" s="38">
        <v>0</v>
      </c>
      <c r="M8" s="38">
        <v>0</v>
      </c>
      <c r="N8" s="38">
        <v>18750</v>
      </c>
      <c r="P8" s="35"/>
      <c r="Q8" s="35"/>
      <c r="R8" s="35"/>
      <c r="S8" s="35"/>
      <c r="T8" s="35"/>
    </row>
    <row r="9" spans="1:20" ht="36.6" customHeight="1" x14ac:dyDescent="0.25">
      <c r="B9" t="s">
        <v>61</v>
      </c>
      <c r="C9" s="38">
        <v>5250</v>
      </c>
      <c r="D9" s="38">
        <v>0</v>
      </c>
      <c r="E9" s="38">
        <v>0</v>
      </c>
      <c r="F9" s="38">
        <v>24750</v>
      </c>
      <c r="G9" s="38">
        <v>0</v>
      </c>
      <c r="H9" s="38">
        <v>5625</v>
      </c>
      <c r="I9" s="38">
        <v>5075</v>
      </c>
      <c r="J9" s="38">
        <v>0</v>
      </c>
      <c r="K9" s="38">
        <v>0</v>
      </c>
      <c r="L9" s="38">
        <v>0</v>
      </c>
      <c r="M9" s="38">
        <v>23925</v>
      </c>
      <c r="N9" s="38">
        <v>5437.5</v>
      </c>
      <c r="P9" s="35"/>
      <c r="Q9" s="35"/>
      <c r="R9" s="35"/>
      <c r="S9" s="35"/>
      <c r="T9" s="35"/>
    </row>
    <row r="10" spans="1:20" ht="36.6" customHeight="1" x14ac:dyDescent="0.25">
      <c r="B10" t="s">
        <v>62</v>
      </c>
      <c r="C10" s="38">
        <v>17500</v>
      </c>
      <c r="D10" s="38">
        <v>6250</v>
      </c>
      <c r="E10" s="38">
        <v>30000</v>
      </c>
      <c r="F10" s="38">
        <v>0</v>
      </c>
      <c r="G10" s="38">
        <v>0</v>
      </c>
      <c r="H10" s="38">
        <v>9375</v>
      </c>
      <c r="I10" s="38">
        <v>17850</v>
      </c>
      <c r="J10" s="38">
        <v>6375</v>
      </c>
      <c r="K10" s="38">
        <v>30600</v>
      </c>
      <c r="L10" s="38">
        <v>0</v>
      </c>
      <c r="M10" s="38">
        <v>0</v>
      </c>
      <c r="N10" s="38">
        <v>9562.5</v>
      </c>
      <c r="P10" s="35"/>
      <c r="Q10" s="35"/>
      <c r="R10" s="35"/>
      <c r="S10" s="35"/>
      <c r="T10" s="35"/>
    </row>
    <row r="11" spans="1:20" ht="36.6" customHeight="1" x14ac:dyDescent="0.25">
      <c r="B11" t="s">
        <v>73</v>
      </c>
      <c r="C11" s="38">
        <v>78750</v>
      </c>
      <c r="D11" s="38">
        <v>66250</v>
      </c>
      <c r="E11" s="38">
        <v>105000</v>
      </c>
      <c r="F11" s="38">
        <v>35750</v>
      </c>
      <c r="G11" s="38">
        <v>0</v>
      </c>
      <c r="H11" s="38">
        <v>66250</v>
      </c>
      <c r="I11" s="38">
        <v>79275</v>
      </c>
      <c r="J11" s="38">
        <v>67375</v>
      </c>
      <c r="K11" s="38">
        <v>105600</v>
      </c>
      <c r="L11" s="38">
        <v>0</v>
      </c>
      <c r="M11" s="38">
        <v>34650</v>
      </c>
      <c r="N11" s="38">
        <v>67000</v>
      </c>
      <c r="P11" s="35"/>
      <c r="Q11" s="35"/>
      <c r="R11" s="35"/>
      <c r="S11" s="35"/>
      <c r="T11" s="35"/>
    </row>
    <row r="12" spans="1:20" x14ac:dyDescent="0.25">
      <c r="B12"/>
      <c r="C12"/>
      <c r="D12"/>
      <c r="E12"/>
      <c r="F12"/>
      <c r="G12"/>
      <c r="H12"/>
      <c r="I12"/>
      <c r="J12"/>
      <c r="K12"/>
      <c r="L12"/>
      <c r="M12"/>
      <c r="O12"/>
      <c r="P12" s="35"/>
      <c r="Q12" s="35"/>
      <c r="R12" s="35"/>
      <c r="S12" s="35"/>
      <c r="T12" s="35"/>
    </row>
    <row r="13" spans="1:20" x14ac:dyDescent="0.25">
      <c r="B13"/>
      <c r="C13"/>
      <c r="D13"/>
      <c r="E13"/>
      <c r="F13"/>
      <c r="G13"/>
      <c r="H13"/>
      <c r="I13"/>
      <c r="J13"/>
      <c r="K13"/>
      <c r="L13"/>
      <c r="M13"/>
      <c r="N13"/>
      <c r="P13" s="35"/>
      <c r="Q13" s="35"/>
      <c r="R13" s="35"/>
      <c r="S13" s="35"/>
      <c r="T13" s="35"/>
    </row>
    <row r="14" spans="1:20" x14ac:dyDescent="0.25">
      <c r="B14"/>
      <c r="C14"/>
      <c r="D14"/>
      <c r="E14"/>
      <c r="F14"/>
      <c r="G14"/>
      <c r="H14"/>
      <c r="I14"/>
      <c r="J14"/>
      <c r="K14"/>
      <c r="L14"/>
      <c r="M14"/>
      <c r="N14"/>
      <c r="P14" s="35"/>
      <c r="Q14" s="35"/>
      <c r="R14" s="35"/>
      <c r="S14" s="35"/>
      <c r="T14" s="35"/>
    </row>
    <row r="15" spans="1:20" x14ac:dyDescent="0.25">
      <c r="B15"/>
      <c r="C15"/>
      <c r="D15"/>
      <c r="E15"/>
      <c r="F15"/>
      <c r="G15"/>
      <c r="H15"/>
      <c r="I15"/>
      <c r="J15"/>
      <c r="K15"/>
      <c r="L15"/>
      <c r="M15"/>
      <c r="N15"/>
      <c r="P15" s="35"/>
      <c r="Q15" s="35"/>
      <c r="R15" s="35"/>
      <c r="S15" s="35"/>
      <c r="T15" s="35"/>
    </row>
    <row r="16" spans="1:20" x14ac:dyDescent="0.25">
      <c r="B16"/>
      <c r="C16"/>
      <c r="D16"/>
      <c r="E16"/>
      <c r="F16"/>
      <c r="G16"/>
      <c r="H16"/>
      <c r="I16"/>
      <c r="J16"/>
      <c r="K16"/>
      <c r="L16"/>
      <c r="M16"/>
      <c r="N16"/>
    </row>
    <row r="17" spans="2:14" x14ac:dyDescent="0.25">
      <c r="B17"/>
      <c r="C17"/>
      <c r="D17"/>
      <c r="E17"/>
      <c r="F17"/>
      <c r="G17"/>
      <c r="H17"/>
      <c r="I17"/>
      <c r="J17"/>
      <c r="K17"/>
      <c r="L17"/>
      <c r="M17"/>
      <c r="N17"/>
    </row>
    <row r="18" spans="2:14" x14ac:dyDescent="0.25">
      <c r="B18"/>
      <c r="C18"/>
      <c r="D18"/>
      <c r="E18"/>
      <c r="F18"/>
      <c r="G18"/>
      <c r="H18"/>
      <c r="I18"/>
      <c r="J18"/>
      <c r="K18"/>
      <c r="L18"/>
      <c r="M18"/>
      <c r="N18"/>
    </row>
    <row r="19" spans="2:14" x14ac:dyDescent="0.25">
      <c r="B19"/>
      <c r="C19"/>
      <c r="D19"/>
      <c r="E19"/>
      <c r="F19"/>
      <c r="G19"/>
      <c r="H19"/>
      <c r="I19"/>
      <c r="J19"/>
      <c r="K19"/>
      <c r="L19"/>
      <c r="M19"/>
      <c r="N19"/>
    </row>
    <row r="20" spans="2:14" x14ac:dyDescent="0.25">
      <c r="B20"/>
      <c r="C20"/>
      <c r="D20"/>
      <c r="E20"/>
      <c r="F20"/>
      <c r="G20"/>
      <c r="H20"/>
      <c r="I20"/>
      <c r="J20"/>
      <c r="K20"/>
      <c r="L20"/>
      <c r="M20"/>
      <c r="N20"/>
    </row>
    <row r="21" spans="2:14" x14ac:dyDescent="0.25">
      <c r="B21"/>
      <c r="C21"/>
      <c r="D21"/>
      <c r="E21"/>
      <c r="F21"/>
      <c r="G21"/>
      <c r="H21"/>
      <c r="I21"/>
      <c r="J21"/>
      <c r="K21"/>
      <c r="L21"/>
      <c r="M21"/>
      <c r="N21"/>
    </row>
    <row r="22" spans="2:14" x14ac:dyDescent="0.25">
      <c r="B22"/>
      <c r="C22"/>
      <c r="D22"/>
      <c r="E22"/>
      <c r="F22"/>
      <c r="G22"/>
      <c r="H22"/>
      <c r="I22"/>
      <c r="J22"/>
      <c r="K22"/>
      <c r="L22"/>
      <c r="M22"/>
      <c r="N22"/>
    </row>
    <row r="23" spans="2:14" x14ac:dyDescent="0.25">
      <c r="B23"/>
      <c r="C23"/>
      <c r="D23"/>
      <c r="E23"/>
      <c r="F23"/>
      <c r="G23"/>
      <c r="H23"/>
      <c r="I23"/>
      <c r="J23"/>
      <c r="K23"/>
      <c r="L23"/>
      <c r="M23"/>
      <c r="N23"/>
    </row>
    <row r="24" spans="2:14" x14ac:dyDescent="0.25">
      <c r="B24"/>
      <c r="C24"/>
      <c r="D24"/>
      <c r="E24"/>
      <c r="F24"/>
      <c r="G24"/>
      <c r="H24"/>
      <c r="I24"/>
      <c r="J24"/>
      <c r="K24"/>
      <c r="L24"/>
      <c r="M24"/>
      <c r="N24"/>
    </row>
    <row r="25" spans="2:14" x14ac:dyDescent="0.25">
      <c r="B25"/>
      <c r="C25"/>
      <c r="D25"/>
      <c r="E25"/>
      <c r="F25"/>
      <c r="G25"/>
      <c r="H25"/>
      <c r="I25"/>
      <c r="J25"/>
      <c r="K25"/>
      <c r="L25"/>
      <c r="M25"/>
      <c r="N25"/>
    </row>
    <row r="26" spans="2:14" x14ac:dyDescent="0.25">
      <c r="B26"/>
      <c r="C26"/>
      <c r="D26"/>
      <c r="E26"/>
      <c r="F26"/>
      <c r="G26"/>
      <c r="H26"/>
      <c r="I26"/>
      <c r="J26"/>
      <c r="K26"/>
      <c r="L26"/>
      <c r="M26"/>
      <c r="N26"/>
    </row>
    <row r="27" spans="2:14" x14ac:dyDescent="0.25">
      <c r="B27"/>
      <c r="C27"/>
      <c r="D27"/>
      <c r="E27"/>
      <c r="F27"/>
      <c r="G27"/>
      <c r="H27"/>
      <c r="I27"/>
      <c r="J27"/>
      <c r="K27"/>
      <c r="L27"/>
      <c r="M27"/>
      <c r="N27"/>
    </row>
    <row r="28" spans="2:14" x14ac:dyDescent="0.25">
      <c r="B28"/>
      <c r="C28"/>
      <c r="D28"/>
      <c r="E28"/>
      <c r="F28"/>
      <c r="G28"/>
      <c r="H28"/>
      <c r="I28"/>
      <c r="J28"/>
      <c r="K28"/>
      <c r="L28"/>
      <c r="M28"/>
      <c r="N28"/>
    </row>
  </sheetData>
  <mergeCells count="3">
    <mergeCell ref="I4:N4"/>
    <mergeCell ref="C4:H4"/>
    <mergeCell ref="P4:T15"/>
  </mergeCells>
  <printOptions horizontalCentered="1"/>
  <pageMargins left="0.4" right="0.4" top="0.4" bottom="0.4" header="0.3" footer="0.3"/>
  <pageSetup scale="78" fitToHeight="0" orientation="landscape" horizontalDpi="4294967293" r:id="rId2"/>
  <headerFooter differentFirst="1">
    <oddFooter>Page &amp;P of &amp;N</oddFoot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PARAMÈTRES DU PROJET</vt:lpstr>
      <vt:lpstr>DÉTAILS DU PROJET</vt:lpstr>
      <vt:lpstr>TOTAUX DE PROJETS</vt:lpstr>
      <vt:lpstr>ProjectType</vt:lpstr>
      <vt:lpstr>'DÉTAILS DU PROJET'!Títulos_a_imprimir</vt:lpstr>
      <vt:lpstr>'TOTAUX DE PROJETS'!Títulos_a_imprimir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2018-05-29T11:56:34Z</dcterms:created>
  <dcterms:modified xsi:type="dcterms:W3CDTF">2026-01-07T00:07:28Z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v-rimour@microsoft.com</vt:lpwstr>
  </property>
  <property fmtid="{D5CDD505-2E9C-101B-9397-08002B2CF9AE}" pid="5" name="MSIP_Label_f42aa342-8706-4288-bd11-ebb85995028c_SetDate">
    <vt:lpwstr>2018-05-29T11:56:42.5666079Z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